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2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ce\Accounting\Accounting Processes\Fixed Assets\BX Repair Reimbursements\1.Traditional Container\"/>
    </mc:Choice>
  </mc:AlternateContent>
  <bookViews>
    <workbookView xWindow="0" yWindow="0" windowWidth="23040" windowHeight="9960" activeTab="1"/>
  </bookViews>
  <sheets>
    <sheet name="Reimbursement Instructions" sheetId="3" r:id="rId1"/>
    <sheet name="IF Repair Reimbursement" sheetId="1" r:id="rId2"/>
    <sheet name="IF PO Record" sheetId="2" r:id="rId3"/>
    <sheet name="Market Listing" sheetId="4" state="hidden" r:id="rId4"/>
  </sheets>
  <definedNames>
    <definedName name="_xlnm._FilterDatabase" localSheetId="1" hidden="1">'IF Repair Reimbursement'!$A$10:$AC$40</definedName>
    <definedName name="_xlnm._FilterDatabase" localSheetId="3" hidden="1">'Market Listing'!$A$6:$D$151</definedName>
    <definedName name="Location_Name">#REF!</definedName>
    <definedName name="Location_Names">#REF!</definedName>
    <definedName name="Location_Number">#REF!</definedName>
    <definedName name="Location_Numbers">#REF!</definedName>
    <definedName name="_xlnm.Print_Area" localSheetId="2">'IF PO Record'!$A:$M</definedName>
    <definedName name="_xlnm.Print_Area" localSheetId="1">'IF Repair Reimbursement'!$A$1:$Q$118</definedName>
    <definedName name="_xlnm.Print_Titles" localSheetId="1">'IF Repair Reimbursement'!$A:$G,'IF Repair Reimbursement'!$1:$9</definedName>
  </definedNames>
  <calcPr calcId="152511"/>
</workbook>
</file>

<file path=xl/calcChain.xml><?xml version="1.0" encoding="utf-8"?>
<calcChain xmlns="http://schemas.openxmlformats.org/spreadsheetml/2006/main">
  <c r="Q80" i="1" l="1"/>
  <c r="P80" i="1"/>
  <c r="O80" i="1"/>
  <c r="N80" i="1"/>
  <c r="M80" i="1"/>
  <c r="L80" i="1"/>
  <c r="K80" i="1"/>
  <c r="J80" i="1"/>
  <c r="I80" i="1"/>
  <c r="H80" i="1"/>
  <c r="Q81" i="1"/>
  <c r="P81" i="1"/>
  <c r="O81" i="1"/>
  <c r="N81" i="1"/>
  <c r="M81" i="1"/>
  <c r="L81" i="1"/>
  <c r="K81" i="1"/>
  <c r="J81" i="1"/>
  <c r="I81" i="1"/>
  <c r="H81" i="1"/>
  <c r="H7" i="1" l="1"/>
  <c r="Q100" i="1" l="1"/>
  <c r="P100" i="1"/>
  <c r="O100" i="1"/>
  <c r="N100" i="1"/>
  <c r="M100" i="1"/>
  <c r="L100" i="1"/>
  <c r="K100" i="1"/>
  <c r="J100" i="1"/>
  <c r="I100" i="1"/>
  <c r="H100" i="1"/>
  <c r="E100" i="1" l="1"/>
  <c r="F100" i="1" s="1"/>
  <c r="Q99" i="1"/>
  <c r="P99" i="1"/>
  <c r="O99" i="1"/>
  <c r="N99" i="1"/>
  <c r="Z99" i="1" s="1"/>
  <c r="M99" i="1"/>
  <c r="L99" i="1"/>
  <c r="K99" i="1"/>
  <c r="J99" i="1"/>
  <c r="V99" i="1" s="1"/>
  <c r="I99" i="1"/>
  <c r="H99" i="1"/>
  <c r="E99" i="1" s="1"/>
  <c r="F99" i="1" s="1"/>
  <c r="Q98" i="1"/>
  <c r="AC98" i="1" s="1"/>
  <c r="P98" i="1"/>
  <c r="AB98" i="1" s="1"/>
  <c r="O98" i="1"/>
  <c r="N98" i="1"/>
  <c r="M98" i="1"/>
  <c r="L98" i="1"/>
  <c r="X98" i="1" s="1"/>
  <c r="K98" i="1"/>
  <c r="J98" i="1"/>
  <c r="I98" i="1"/>
  <c r="H98" i="1"/>
  <c r="T98" i="1" s="1"/>
  <c r="Q96" i="1"/>
  <c r="P96" i="1"/>
  <c r="O96" i="1"/>
  <c r="N96" i="1"/>
  <c r="M96" i="1"/>
  <c r="L96" i="1"/>
  <c r="K96" i="1"/>
  <c r="J96" i="1"/>
  <c r="I96" i="1"/>
  <c r="H96" i="1"/>
  <c r="E96" i="1" s="1"/>
  <c r="F96" i="1" s="1"/>
  <c r="Q94" i="1"/>
  <c r="AC94" i="1" s="1"/>
  <c r="P94" i="1"/>
  <c r="AB94" i="1" s="1"/>
  <c r="O94" i="1"/>
  <c r="N94" i="1"/>
  <c r="M94" i="1"/>
  <c r="Y94" i="1" s="1"/>
  <c r="L94" i="1"/>
  <c r="X94" i="1" s="1"/>
  <c r="K94" i="1"/>
  <c r="J94" i="1"/>
  <c r="I94" i="1"/>
  <c r="H94" i="1"/>
  <c r="E94" i="1" s="1"/>
  <c r="F94" i="1" s="1"/>
  <c r="Q75" i="1"/>
  <c r="P75" i="1"/>
  <c r="O75" i="1"/>
  <c r="N75" i="1"/>
  <c r="M75" i="1"/>
  <c r="L75" i="1"/>
  <c r="K75" i="1"/>
  <c r="J75" i="1"/>
  <c r="I75" i="1"/>
  <c r="Q87" i="1"/>
  <c r="P87" i="1"/>
  <c r="O87" i="1"/>
  <c r="AA87" i="1" s="1"/>
  <c r="N87" i="1"/>
  <c r="M87" i="1"/>
  <c r="L87" i="1"/>
  <c r="K87" i="1"/>
  <c r="W87" i="1" s="1"/>
  <c r="J87" i="1"/>
  <c r="I87" i="1"/>
  <c r="H87" i="1"/>
  <c r="E87" i="1" s="1"/>
  <c r="F87" i="1" s="1"/>
  <c r="Q86" i="1"/>
  <c r="AC86" i="1" s="1"/>
  <c r="P86" i="1"/>
  <c r="O86" i="1"/>
  <c r="N86" i="1"/>
  <c r="M86" i="1"/>
  <c r="Y86" i="1" s="1"/>
  <c r="L86" i="1"/>
  <c r="K86" i="1"/>
  <c r="J86" i="1"/>
  <c r="V86" i="1" s="1"/>
  <c r="I86" i="1"/>
  <c r="U86" i="1" s="1"/>
  <c r="H86" i="1"/>
  <c r="AA81" i="1"/>
  <c r="W81" i="1"/>
  <c r="T81" i="1"/>
  <c r="AC80" i="1"/>
  <c r="Y80" i="1"/>
  <c r="E80" i="1"/>
  <c r="F80" i="1" s="1"/>
  <c r="F40" i="1"/>
  <c r="E40" i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D87" i="1"/>
  <c r="AC87" i="1" s="1"/>
  <c r="D86" i="1"/>
  <c r="AA86" i="1" s="1"/>
  <c r="F85" i="1"/>
  <c r="E85" i="1"/>
  <c r="D85" i="1"/>
  <c r="E84" i="1"/>
  <c r="F84" i="1" s="1"/>
  <c r="D84" i="1"/>
  <c r="E83" i="1"/>
  <c r="F83" i="1" s="1"/>
  <c r="D83" i="1"/>
  <c r="AC83" i="1" s="1"/>
  <c r="E82" i="1"/>
  <c r="F82" i="1" s="1"/>
  <c r="D82" i="1"/>
  <c r="AA82" i="1" s="1"/>
  <c r="D81" i="1"/>
  <c r="D80" i="1"/>
  <c r="E79" i="1"/>
  <c r="F79" i="1" s="1"/>
  <c r="D79" i="1"/>
  <c r="AC79" i="1" s="1"/>
  <c r="E78" i="1"/>
  <c r="D78" i="1"/>
  <c r="AA78" i="1" s="1"/>
  <c r="E103" i="1"/>
  <c r="F103" i="1" s="1"/>
  <c r="D103" i="1"/>
  <c r="AB103" i="1" s="1"/>
  <c r="E102" i="1"/>
  <c r="F102" i="1" s="1"/>
  <c r="D102" i="1"/>
  <c r="Z102" i="1" s="1"/>
  <c r="E101" i="1"/>
  <c r="F101" i="1" s="1"/>
  <c r="D101" i="1"/>
  <c r="D100" i="1"/>
  <c r="Z100" i="1" s="1"/>
  <c r="D99" i="1"/>
  <c r="AB99" i="1" s="1"/>
  <c r="D98" i="1"/>
  <c r="E97" i="1"/>
  <c r="F97" i="1" s="1"/>
  <c r="D97" i="1"/>
  <c r="D96" i="1"/>
  <c r="E95" i="1"/>
  <c r="F95" i="1" s="1"/>
  <c r="D95" i="1"/>
  <c r="AB95" i="1" s="1"/>
  <c r="D94" i="1"/>
  <c r="Z94" i="1" s="1"/>
  <c r="AC103" i="1"/>
  <c r="Z103" i="1"/>
  <c r="Y103" i="1"/>
  <c r="V103" i="1"/>
  <c r="U103" i="1"/>
  <c r="AC102" i="1"/>
  <c r="AB102" i="1"/>
  <c r="AA102" i="1"/>
  <c r="Y102" i="1"/>
  <c r="X102" i="1"/>
  <c r="W102" i="1"/>
  <c r="U102" i="1"/>
  <c r="T102" i="1"/>
  <c r="AC101" i="1"/>
  <c r="AB101" i="1"/>
  <c r="AA101" i="1"/>
  <c r="Z101" i="1"/>
  <c r="Y101" i="1"/>
  <c r="X101" i="1"/>
  <c r="W101" i="1"/>
  <c r="V101" i="1"/>
  <c r="U101" i="1"/>
  <c r="T101" i="1"/>
  <c r="AA100" i="1"/>
  <c r="W100" i="1"/>
  <c r="AC99" i="1"/>
  <c r="Y99" i="1"/>
  <c r="U99" i="1"/>
  <c r="AA98" i="1"/>
  <c r="Y98" i="1"/>
  <c r="W98" i="1"/>
  <c r="U98" i="1"/>
  <c r="AC97" i="1"/>
  <c r="AB97" i="1"/>
  <c r="AA97" i="1"/>
  <c r="Z97" i="1"/>
  <c r="Y97" i="1"/>
  <c r="X97" i="1"/>
  <c r="W97" i="1"/>
  <c r="V97" i="1"/>
  <c r="U97" i="1"/>
  <c r="T97" i="1"/>
  <c r="AA96" i="1"/>
  <c r="W96" i="1"/>
  <c r="AC95" i="1"/>
  <c r="Z95" i="1"/>
  <c r="Y95" i="1"/>
  <c r="V95" i="1"/>
  <c r="U95" i="1"/>
  <c r="AA94" i="1"/>
  <c r="W94" i="1"/>
  <c r="U94" i="1"/>
  <c r="Z86" i="1"/>
  <c r="AC85" i="1"/>
  <c r="AB85" i="1"/>
  <c r="AA85" i="1"/>
  <c r="Z85" i="1"/>
  <c r="Y85" i="1"/>
  <c r="X85" i="1"/>
  <c r="W85" i="1"/>
  <c r="V85" i="1"/>
  <c r="U85" i="1"/>
  <c r="T85" i="1"/>
  <c r="AC84" i="1"/>
  <c r="AB84" i="1"/>
  <c r="AA84" i="1"/>
  <c r="Z84" i="1"/>
  <c r="Y84" i="1"/>
  <c r="X84" i="1"/>
  <c r="W84" i="1"/>
  <c r="V84" i="1"/>
  <c r="U84" i="1"/>
  <c r="T84" i="1"/>
  <c r="AA83" i="1"/>
  <c r="W83" i="1"/>
  <c r="AC82" i="1"/>
  <c r="Z82" i="1"/>
  <c r="Y82" i="1"/>
  <c r="V82" i="1"/>
  <c r="U82" i="1"/>
  <c r="AC81" i="1"/>
  <c r="AB81" i="1"/>
  <c r="Z81" i="1"/>
  <c r="Y81" i="1"/>
  <c r="X81" i="1"/>
  <c r="V81" i="1"/>
  <c r="U81" i="1"/>
  <c r="AB80" i="1"/>
  <c r="AA80" i="1"/>
  <c r="Z80" i="1"/>
  <c r="X80" i="1"/>
  <c r="W80" i="1"/>
  <c r="V80" i="1"/>
  <c r="T80" i="1"/>
  <c r="AA79" i="1"/>
  <c r="W79" i="1"/>
  <c r="AC78" i="1"/>
  <c r="Z78" i="1"/>
  <c r="Y78" i="1"/>
  <c r="V78" i="1"/>
  <c r="U78" i="1"/>
  <c r="AC74" i="1"/>
  <c r="AB74" i="1"/>
  <c r="AA74" i="1"/>
  <c r="Z74" i="1"/>
  <c r="Y74" i="1"/>
  <c r="X74" i="1"/>
  <c r="W74" i="1"/>
  <c r="V74" i="1"/>
  <c r="U74" i="1"/>
  <c r="T74" i="1"/>
  <c r="AC73" i="1"/>
  <c r="AB73" i="1"/>
  <c r="AA73" i="1"/>
  <c r="Z73" i="1"/>
  <c r="Y73" i="1"/>
  <c r="X73" i="1"/>
  <c r="W73" i="1"/>
  <c r="V73" i="1"/>
  <c r="U73" i="1"/>
  <c r="T73" i="1"/>
  <c r="AC72" i="1"/>
  <c r="AB72" i="1"/>
  <c r="AA72" i="1"/>
  <c r="Z72" i="1"/>
  <c r="Y72" i="1"/>
  <c r="X72" i="1"/>
  <c r="W72" i="1"/>
  <c r="V72" i="1"/>
  <c r="U72" i="1"/>
  <c r="T72" i="1"/>
  <c r="AC71" i="1"/>
  <c r="AB71" i="1"/>
  <c r="AA71" i="1"/>
  <c r="Z71" i="1"/>
  <c r="Y71" i="1"/>
  <c r="X71" i="1"/>
  <c r="W71" i="1"/>
  <c r="V71" i="1"/>
  <c r="U71" i="1"/>
  <c r="T71" i="1"/>
  <c r="AC70" i="1"/>
  <c r="AB70" i="1"/>
  <c r="AA70" i="1"/>
  <c r="Z70" i="1"/>
  <c r="Y70" i="1"/>
  <c r="X70" i="1"/>
  <c r="W70" i="1"/>
  <c r="V70" i="1"/>
  <c r="U70" i="1"/>
  <c r="T70" i="1"/>
  <c r="AC69" i="1"/>
  <c r="AB69" i="1"/>
  <c r="AA69" i="1"/>
  <c r="Z69" i="1"/>
  <c r="Y69" i="1"/>
  <c r="X69" i="1"/>
  <c r="W69" i="1"/>
  <c r="V69" i="1"/>
  <c r="U69" i="1"/>
  <c r="T69" i="1"/>
  <c r="AC68" i="1"/>
  <c r="AB68" i="1"/>
  <c r="AA68" i="1"/>
  <c r="Z68" i="1"/>
  <c r="Y68" i="1"/>
  <c r="X68" i="1"/>
  <c r="W68" i="1"/>
  <c r="V68" i="1"/>
  <c r="U68" i="1"/>
  <c r="T68" i="1"/>
  <c r="AC67" i="1"/>
  <c r="AB67" i="1"/>
  <c r="AA67" i="1"/>
  <c r="Z67" i="1"/>
  <c r="Y67" i="1"/>
  <c r="X67" i="1"/>
  <c r="W67" i="1"/>
  <c r="V67" i="1"/>
  <c r="U67" i="1"/>
  <c r="T67" i="1"/>
  <c r="AC66" i="1"/>
  <c r="AB66" i="1"/>
  <c r="AA66" i="1"/>
  <c r="Z66" i="1"/>
  <c r="Y66" i="1"/>
  <c r="X66" i="1"/>
  <c r="W66" i="1"/>
  <c r="V66" i="1"/>
  <c r="U66" i="1"/>
  <c r="T66" i="1"/>
  <c r="AC65" i="1"/>
  <c r="AB65" i="1"/>
  <c r="AA65" i="1"/>
  <c r="Z65" i="1"/>
  <c r="Y65" i="1"/>
  <c r="X65" i="1"/>
  <c r="W65" i="1"/>
  <c r="V65" i="1"/>
  <c r="U65" i="1"/>
  <c r="T65" i="1"/>
  <c r="AC64" i="1"/>
  <c r="AB64" i="1"/>
  <c r="AA64" i="1"/>
  <c r="Z64" i="1"/>
  <c r="Y64" i="1"/>
  <c r="X64" i="1"/>
  <c r="W64" i="1"/>
  <c r="V64" i="1"/>
  <c r="U64" i="1"/>
  <c r="T64" i="1"/>
  <c r="AC63" i="1"/>
  <c r="AB63" i="1"/>
  <c r="AA63" i="1"/>
  <c r="Z63" i="1"/>
  <c r="Y63" i="1"/>
  <c r="X63" i="1"/>
  <c r="W63" i="1"/>
  <c r="V63" i="1"/>
  <c r="U63" i="1"/>
  <c r="T63" i="1"/>
  <c r="AC62" i="1"/>
  <c r="AB62" i="1"/>
  <c r="AA62" i="1"/>
  <c r="Z62" i="1"/>
  <c r="Y62" i="1"/>
  <c r="X62" i="1"/>
  <c r="W62" i="1"/>
  <c r="V62" i="1"/>
  <c r="U62" i="1"/>
  <c r="T62" i="1"/>
  <c r="AC61" i="1"/>
  <c r="AB61" i="1"/>
  <c r="AA61" i="1"/>
  <c r="Z61" i="1"/>
  <c r="Y61" i="1"/>
  <c r="X61" i="1"/>
  <c r="W61" i="1"/>
  <c r="V61" i="1"/>
  <c r="U61" i="1"/>
  <c r="T61" i="1"/>
  <c r="AC60" i="1"/>
  <c r="AB60" i="1"/>
  <c r="AA60" i="1"/>
  <c r="Z60" i="1"/>
  <c r="Y60" i="1"/>
  <c r="X60" i="1"/>
  <c r="W60" i="1"/>
  <c r="V60" i="1"/>
  <c r="U60" i="1"/>
  <c r="T60" i="1"/>
  <c r="AC59" i="1"/>
  <c r="AB59" i="1"/>
  <c r="AA59" i="1"/>
  <c r="Z59" i="1"/>
  <c r="Y59" i="1"/>
  <c r="X59" i="1"/>
  <c r="W59" i="1"/>
  <c r="V59" i="1"/>
  <c r="U59" i="1"/>
  <c r="T59" i="1"/>
  <c r="AC58" i="1"/>
  <c r="AB58" i="1"/>
  <c r="AA58" i="1"/>
  <c r="Z58" i="1"/>
  <c r="Y58" i="1"/>
  <c r="X58" i="1"/>
  <c r="W58" i="1"/>
  <c r="V58" i="1"/>
  <c r="U58" i="1"/>
  <c r="T58" i="1"/>
  <c r="AC57" i="1"/>
  <c r="AB57" i="1"/>
  <c r="AA57" i="1"/>
  <c r="Z57" i="1"/>
  <c r="Y57" i="1"/>
  <c r="X57" i="1"/>
  <c r="W57" i="1"/>
  <c r="V57" i="1"/>
  <c r="U57" i="1"/>
  <c r="T57" i="1"/>
  <c r="AC56" i="1"/>
  <c r="AB56" i="1"/>
  <c r="AA56" i="1"/>
  <c r="Z56" i="1"/>
  <c r="Y56" i="1"/>
  <c r="X56" i="1"/>
  <c r="W56" i="1"/>
  <c r="V56" i="1"/>
  <c r="U56" i="1"/>
  <c r="T56" i="1"/>
  <c r="AC55" i="1"/>
  <c r="AB55" i="1"/>
  <c r="AA55" i="1"/>
  <c r="Z55" i="1"/>
  <c r="Y55" i="1"/>
  <c r="X55" i="1"/>
  <c r="W55" i="1"/>
  <c r="V55" i="1"/>
  <c r="U55" i="1"/>
  <c r="T55" i="1"/>
  <c r="AC54" i="1"/>
  <c r="AB54" i="1"/>
  <c r="AA54" i="1"/>
  <c r="Z54" i="1"/>
  <c r="Y54" i="1"/>
  <c r="X54" i="1"/>
  <c r="W54" i="1"/>
  <c r="V54" i="1"/>
  <c r="U54" i="1"/>
  <c r="T54" i="1"/>
  <c r="AC53" i="1"/>
  <c r="AB53" i="1"/>
  <c r="AA53" i="1"/>
  <c r="Z53" i="1"/>
  <c r="Y53" i="1"/>
  <c r="X53" i="1"/>
  <c r="W53" i="1"/>
  <c r="V53" i="1"/>
  <c r="U53" i="1"/>
  <c r="T53" i="1"/>
  <c r="AC52" i="1"/>
  <c r="AB52" i="1"/>
  <c r="AA52" i="1"/>
  <c r="Z52" i="1"/>
  <c r="Y52" i="1"/>
  <c r="X52" i="1"/>
  <c r="W52" i="1"/>
  <c r="V52" i="1"/>
  <c r="U52" i="1"/>
  <c r="T52" i="1"/>
  <c r="AC51" i="1"/>
  <c r="AB51" i="1"/>
  <c r="AA51" i="1"/>
  <c r="Z51" i="1"/>
  <c r="Y51" i="1"/>
  <c r="X51" i="1"/>
  <c r="W51" i="1"/>
  <c r="V51" i="1"/>
  <c r="U51" i="1"/>
  <c r="T51" i="1"/>
  <c r="AC50" i="1"/>
  <c r="AB50" i="1"/>
  <c r="AA50" i="1"/>
  <c r="Z50" i="1"/>
  <c r="Y50" i="1"/>
  <c r="X50" i="1"/>
  <c r="W50" i="1"/>
  <c r="V50" i="1"/>
  <c r="U50" i="1"/>
  <c r="T50" i="1"/>
  <c r="AC49" i="1"/>
  <c r="AB49" i="1"/>
  <c r="AA49" i="1"/>
  <c r="Z49" i="1"/>
  <c r="Y49" i="1"/>
  <c r="X49" i="1"/>
  <c r="W49" i="1"/>
  <c r="V49" i="1"/>
  <c r="U49" i="1"/>
  <c r="T49" i="1"/>
  <c r="AC48" i="1"/>
  <c r="AB48" i="1"/>
  <c r="AA48" i="1"/>
  <c r="Z48" i="1"/>
  <c r="Y48" i="1"/>
  <c r="X48" i="1"/>
  <c r="W48" i="1"/>
  <c r="V48" i="1"/>
  <c r="U48" i="1"/>
  <c r="T48" i="1"/>
  <c r="AC47" i="1"/>
  <c r="AB47" i="1"/>
  <c r="AA47" i="1"/>
  <c r="Z47" i="1"/>
  <c r="Y47" i="1"/>
  <c r="X47" i="1"/>
  <c r="W47" i="1"/>
  <c r="V47" i="1"/>
  <c r="U47" i="1"/>
  <c r="T47" i="1"/>
  <c r="AC40" i="1"/>
  <c r="AB40" i="1"/>
  <c r="AA40" i="1"/>
  <c r="Z40" i="1"/>
  <c r="Y40" i="1"/>
  <c r="X40" i="1"/>
  <c r="W40" i="1"/>
  <c r="V40" i="1"/>
  <c r="U40" i="1"/>
  <c r="T40" i="1"/>
  <c r="AC39" i="1"/>
  <c r="AB39" i="1"/>
  <c r="AA39" i="1"/>
  <c r="Z39" i="1"/>
  <c r="Y39" i="1"/>
  <c r="X39" i="1"/>
  <c r="W39" i="1"/>
  <c r="V39" i="1"/>
  <c r="U39" i="1"/>
  <c r="T39" i="1"/>
  <c r="AC38" i="1"/>
  <c r="AB38" i="1"/>
  <c r="AA38" i="1"/>
  <c r="Z38" i="1"/>
  <c r="Y38" i="1"/>
  <c r="X38" i="1"/>
  <c r="W38" i="1"/>
  <c r="V38" i="1"/>
  <c r="U38" i="1"/>
  <c r="T38" i="1"/>
  <c r="AC37" i="1"/>
  <c r="AB37" i="1"/>
  <c r="AA37" i="1"/>
  <c r="Z37" i="1"/>
  <c r="Y37" i="1"/>
  <c r="X37" i="1"/>
  <c r="W37" i="1"/>
  <c r="V37" i="1"/>
  <c r="U37" i="1"/>
  <c r="T37" i="1"/>
  <c r="AC36" i="1"/>
  <c r="AB36" i="1"/>
  <c r="AA36" i="1"/>
  <c r="Z36" i="1"/>
  <c r="Y36" i="1"/>
  <c r="X36" i="1"/>
  <c r="W36" i="1"/>
  <c r="V36" i="1"/>
  <c r="U36" i="1"/>
  <c r="T36" i="1"/>
  <c r="AC35" i="1"/>
  <c r="AB35" i="1"/>
  <c r="AA35" i="1"/>
  <c r="Z35" i="1"/>
  <c r="Y35" i="1"/>
  <c r="X35" i="1"/>
  <c r="W35" i="1"/>
  <c r="V35" i="1"/>
  <c r="U35" i="1"/>
  <c r="T35" i="1"/>
  <c r="AC34" i="1"/>
  <c r="AB34" i="1"/>
  <c r="AA34" i="1"/>
  <c r="Z34" i="1"/>
  <c r="Y34" i="1"/>
  <c r="X34" i="1"/>
  <c r="W34" i="1"/>
  <c r="V34" i="1"/>
  <c r="U34" i="1"/>
  <c r="T34" i="1"/>
  <c r="AC33" i="1"/>
  <c r="AB33" i="1"/>
  <c r="AA33" i="1"/>
  <c r="Z33" i="1"/>
  <c r="Y33" i="1"/>
  <c r="X33" i="1"/>
  <c r="W33" i="1"/>
  <c r="V33" i="1"/>
  <c r="U33" i="1"/>
  <c r="T33" i="1"/>
  <c r="AC32" i="1"/>
  <c r="AB32" i="1"/>
  <c r="AA32" i="1"/>
  <c r="Z32" i="1"/>
  <c r="Y32" i="1"/>
  <c r="X32" i="1"/>
  <c r="W32" i="1"/>
  <c r="V32" i="1"/>
  <c r="U32" i="1"/>
  <c r="T32" i="1"/>
  <c r="AC31" i="1"/>
  <c r="AB31" i="1"/>
  <c r="AA31" i="1"/>
  <c r="Z31" i="1"/>
  <c r="Y31" i="1"/>
  <c r="X31" i="1"/>
  <c r="W31" i="1"/>
  <c r="V31" i="1"/>
  <c r="U31" i="1"/>
  <c r="T31" i="1"/>
  <c r="AC30" i="1"/>
  <c r="AB30" i="1"/>
  <c r="AA30" i="1"/>
  <c r="Z30" i="1"/>
  <c r="Y30" i="1"/>
  <c r="X30" i="1"/>
  <c r="W30" i="1"/>
  <c r="V30" i="1"/>
  <c r="U30" i="1"/>
  <c r="T30" i="1"/>
  <c r="AC29" i="1"/>
  <c r="AB29" i="1"/>
  <c r="AA29" i="1"/>
  <c r="Z29" i="1"/>
  <c r="Y29" i="1"/>
  <c r="X29" i="1"/>
  <c r="W29" i="1"/>
  <c r="V29" i="1"/>
  <c r="U29" i="1"/>
  <c r="T29" i="1"/>
  <c r="AC28" i="1"/>
  <c r="AB28" i="1"/>
  <c r="AA28" i="1"/>
  <c r="Z28" i="1"/>
  <c r="Y28" i="1"/>
  <c r="X28" i="1"/>
  <c r="W28" i="1"/>
  <c r="V28" i="1"/>
  <c r="U28" i="1"/>
  <c r="T28" i="1"/>
  <c r="AC27" i="1"/>
  <c r="AB27" i="1"/>
  <c r="AA27" i="1"/>
  <c r="Z27" i="1"/>
  <c r="Y27" i="1"/>
  <c r="X27" i="1"/>
  <c r="W27" i="1"/>
  <c r="V27" i="1"/>
  <c r="U27" i="1"/>
  <c r="T27" i="1"/>
  <c r="AC26" i="1"/>
  <c r="AB26" i="1"/>
  <c r="AA26" i="1"/>
  <c r="Z26" i="1"/>
  <c r="Y26" i="1"/>
  <c r="X26" i="1"/>
  <c r="W26" i="1"/>
  <c r="V26" i="1"/>
  <c r="U26" i="1"/>
  <c r="T26" i="1"/>
  <c r="AC25" i="1"/>
  <c r="AB25" i="1"/>
  <c r="AA25" i="1"/>
  <c r="Z25" i="1"/>
  <c r="Y25" i="1"/>
  <c r="X25" i="1"/>
  <c r="W25" i="1"/>
  <c r="V25" i="1"/>
  <c r="U25" i="1"/>
  <c r="T25" i="1"/>
  <c r="AC24" i="1"/>
  <c r="AB24" i="1"/>
  <c r="AA24" i="1"/>
  <c r="Z24" i="1"/>
  <c r="Y24" i="1"/>
  <c r="X24" i="1"/>
  <c r="W24" i="1"/>
  <c r="V24" i="1"/>
  <c r="U24" i="1"/>
  <c r="T24" i="1"/>
  <c r="AC23" i="1"/>
  <c r="AB23" i="1"/>
  <c r="AA23" i="1"/>
  <c r="Z23" i="1"/>
  <c r="Y23" i="1"/>
  <c r="X23" i="1"/>
  <c r="W23" i="1"/>
  <c r="V23" i="1"/>
  <c r="U23" i="1"/>
  <c r="T23" i="1"/>
  <c r="AC22" i="1"/>
  <c r="AB22" i="1"/>
  <c r="AA22" i="1"/>
  <c r="Z22" i="1"/>
  <c r="Y22" i="1"/>
  <c r="X22" i="1"/>
  <c r="W22" i="1"/>
  <c r="V22" i="1"/>
  <c r="U22" i="1"/>
  <c r="T22" i="1"/>
  <c r="AC21" i="1"/>
  <c r="AB21" i="1"/>
  <c r="AA21" i="1"/>
  <c r="Z21" i="1"/>
  <c r="Y21" i="1"/>
  <c r="X21" i="1"/>
  <c r="W21" i="1"/>
  <c r="V21" i="1"/>
  <c r="U21" i="1"/>
  <c r="T21" i="1"/>
  <c r="AC20" i="1"/>
  <c r="AB20" i="1"/>
  <c r="AA20" i="1"/>
  <c r="Z20" i="1"/>
  <c r="Y20" i="1"/>
  <c r="X20" i="1"/>
  <c r="W20" i="1"/>
  <c r="V20" i="1"/>
  <c r="U20" i="1"/>
  <c r="T20" i="1"/>
  <c r="AC19" i="1"/>
  <c r="AB19" i="1"/>
  <c r="AA19" i="1"/>
  <c r="Z19" i="1"/>
  <c r="Y19" i="1"/>
  <c r="X19" i="1"/>
  <c r="W19" i="1"/>
  <c r="V19" i="1"/>
  <c r="U19" i="1"/>
  <c r="T19" i="1"/>
  <c r="AC18" i="1"/>
  <c r="AB18" i="1"/>
  <c r="AA18" i="1"/>
  <c r="Z18" i="1"/>
  <c r="Y18" i="1"/>
  <c r="X18" i="1"/>
  <c r="W18" i="1"/>
  <c r="V18" i="1"/>
  <c r="U18" i="1"/>
  <c r="T18" i="1"/>
  <c r="AC17" i="1"/>
  <c r="AB17" i="1"/>
  <c r="AA17" i="1"/>
  <c r="Z17" i="1"/>
  <c r="Y17" i="1"/>
  <c r="X17" i="1"/>
  <c r="W17" i="1"/>
  <c r="V17" i="1"/>
  <c r="U17" i="1"/>
  <c r="T17" i="1"/>
  <c r="AC16" i="1"/>
  <c r="AB16" i="1"/>
  <c r="AA16" i="1"/>
  <c r="Z16" i="1"/>
  <c r="Y16" i="1"/>
  <c r="X16" i="1"/>
  <c r="W16" i="1"/>
  <c r="V16" i="1"/>
  <c r="U16" i="1"/>
  <c r="T16" i="1"/>
  <c r="AC15" i="1"/>
  <c r="AB15" i="1"/>
  <c r="AA15" i="1"/>
  <c r="Z15" i="1"/>
  <c r="Y15" i="1"/>
  <c r="X15" i="1"/>
  <c r="W15" i="1"/>
  <c r="V15" i="1"/>
  <c r="U15" i="1"/>
  <c r="T15" i="1"/>
  <c r="AC14" i="1"/>
  <c r="AB14" i="1"/>
  <c r="AA14" i="1"/>
  <c r="Z14" i="1"/>
  <c r="Y14" i="1"/>
  <c r="X14" i="1"/>
  <c r="W14" i="1"/>
  <c r="V14" i="1"/>
  <c r="U14" i="1"/>
  <c r="T14" i="1"/>
  <c r="AC13" i="1"/>
  <c r="AB13" i="1"/>
  <c r="AA13" i="1"/>
  <c r="Z13" i="1"/>
  <c r="Y13" i="1"/>
  <c r="X13" i="1"/>
  <c r="W13" i="1"/>
  <c r="V13" i="1"/>
  <c r="U13" i="1"/>
  <c r="T13" i="1"/>
  <c r="AC12" i="1"/>
  <c r="AB12" i="1"/>
  <c r="AA12" i="1"/>
  <c r="Z12" i="1"/>
  <c r="Y12" i="1"/>
  <c r="X12" i="1"/>
  <c r="W12" i="1"/>
  <c r="V12" i="1"/>
  <c r="U12" i="1"/>
  <c r="T12" i="1"/>
  <c r="AC11" i="1"/>
  <c r="AC75" i="1" s="1"/>
  <c r="AB11" i="1"/>
  <c r="AA11" i="1"/>
  <c r="Z11" i="1"/>
  <c r="Z75" i="1" s="1"/>
  <c r="Y11" i="1"/>
  <c r="Y75" i="1" s="1"/>
  <c r="X11" i="1"/>
  <c r="W11" i="1"/>
  <c r="V11" i="1"/>
  <c r="V75" i="1" s="1"/>
  <c r="U11" i="1"/>
  <c r="U75" i="1" s="1"/>
  <c r="T11" i="1"/>
  <c r="E98" i="1" l="1"/>
  <c r="F98" i="1" s="1"/>
  <c r="F75" i="1"/>
  <c r="T94" i="1"/>
  <c r="Z96" i="1"/>
  <c r="Z98" i="1"/>
  <c r="E81" i="1"/>
  <c r="F81" i="1" s="1"/>
  <c r="E86" i="1"/>
  <c r="F86" i="1" s="1"/>
  <c r="U80" i="1"/>
  <c r="W75" i="1"/>
  <c r="AA75" i="1"/>
  <c r="T75" i="1"/>
  <c r="H75" i="1" s="1"/>
  <c r="X75" i="1"/>
  <c r="AB75" i="1"/>
  <c r="X79" i="1"/>
  <c r="X83" i="1"/>
  <c r="T87" i="1"/>
  <c r="X87" i="1"/>
  <c r="T78" i="1"/>
  <c r="X78" i="1"/>
  <c r="AB78" i="1"/>
  <c r="V79" i="1"/>
  <c r="Z79" i="1"/>
  <c r="T82" i="1"/>
  <c r="X82" i="1"/>
  <c r="AB82" i="1"/>
  <c r="V83" i="1"/>
  <c r="Z83" i="1"/>
  <c r="Z104" i="1" s="1"/>
  <c r="T86" i="1"/>
  <c r="X86" i="1"/>
  <c r="AB86" i="1"/>
  <c r="V87" i="1"/>
  <c r="Z87" i="1"/>
  <c r="F78" i="1"/>
  <c r="T79" i="1"/>
  <c r="AB79" i="1"/>
  <c r="T83" i="1"/>
  <c r="AB83" i="1"/>
  <c r="AB87" i="1"/>
  <c r="W78" i="1"/>
  <c r="U79" i="1"/>
  <c r="Y79" i="1"/>
  <c r="W82" i="1"/>
  <c r="U83" i="1"/>
  <c r="Y83" i="1"/>
  <c r="W86" i="1"/>
  <c r="U87" i="1"/>
  <c r="Y87" i="1"/>
  <c r="T96" i="1"/>
  <c r="X96" i="1"/>
  <c r="AB96" i="1"/>
  <c r="T100" i="1"/>
  <c r="X100" i="1"/>
  <c r="AB100" i="1"/>
  <c r="W95" i="1"/>
  <c r="AA95" i="1"/>
  <c r="AA104" i="1" s="1"/>
  <c r="O104" i="1" s="1"/>
  <c r="O105" i="1" s="1"/>
  <c r="U96" i="1"/>
  <c r="Y96" i="1"/>
  <c r="AC96" i="1"/>
  <c r="W99" i="1"/>
  <c r="AA99" i="1"/>
  <c r="U100" i="1"/>
  <c r="Y100" i="1"/>
  <c r="AC100" i="1"/>
  <c r="W103" i="1"/>
  <c r="AA103" i="1"/>
  <c r="V94" i="1"/>
  <c r="T95" i="1"/>
  <c r="X95" i="1"/>
  <c r="V96" i="1"/>
  <c r="V98" i="1"/>
  <c r="T99" i="1"/>
  <c r="X99" i="1"/>
  <c r="V100" i="1"/>
  <c r="V102" i="1"/>
  <c r="T103" i="1"/>
  <c r="X103" i="1"/>
  <c r="Z106" i="1" l="1"/>
  <c r="N106" i="1" s="1"/>
  <c r="N104" i="1"/>
  <c r="N105" i="1" s="1"/>
  <c r="V104" i="1"/>
  <c r="AC104" i="1"/>
  <c r="U104" i="1"/>
  <c r="AB104" i="1"/>
  <c r="AA106" i="1"/>
  <c r="O106" i="1" s="1"/>
  <c r="W104" i="1"/>
  <c r="X104" i="1"/>
  <c r="T104" i="1"/>
  <c r="Y104" i="1"/>
  <c r="W106" i="1" l="1"/>
  <c r="K106" i="1" s="1"/>
  <c r="K104" i="1"/>
  <c r="K105" i="1" s="1"/>
  <c r="AC106" i="1"/>
  <c r="Q106" i="1" s="1"/>
  <c r="Q104" i="1"/>
  <c r="Q105" i="1" s="1"/>
  <c r="Y106" i="1"/>
  <c r="M106" i="1" s="1"/>
  <c r="M104" i="1"/>
  <c r="M105" i="1" s="1"/>
  <c r="V106" i="1"/>
  <c r="J106" i="1" s="1"/>
  <c r="J104" i="1"/>
  <c r="J105" i="1" s="1"/>
  <c r="T106" i="1"/>
  <c r="H106" i="1" s="1"/>
  <c r="H104" i="1"/>
  <c r="AB106" i="1"/>
  <c r="P106" i="1" s="1"/>
  <c r="P104" i="1"/>
  <c r="P105" i="1" s="1"/>
  <c r="X106" i="1"/>
  <c r="L106" i="1" s="1"/>
  <c r="L104" i="1"/>
  <c r="L105" i="1" s="1"/>
  <c r="U106" i="1"/>
  <c r="I106" i="1" s="1"/>
  <c r="I104" i="1"/>
  <c r="I105" i="1" s="1"/>
  <c r="G13" i="2"/>
  <c r="G12" i="2"/>
  <c r="G11" i="2"/>
  <c r="G10" i="2"/>
  <c r="G9" i="2"/>
  <c r="G8" i="2"/>
  <c r="G7" i="2"/>
  <c r="G6" i="2"/>
  <c r="G5" i="2"/>
  <c r="G4" i="2"/>
  <c r="D13" i="2"/>
  <c r="D12" i="2"/>
  <c r="D11" i="2"/>
  <c r="D10" i="2"/>
  <c r="D9" i="2"/>
  <c r="D8" i="2"/>
  <c r="D7" i="2"/>
  <c r="D6" i="2"/>
  <c r="D5" i="2"/>
  <c r="D4" i="2"/>
  <c r="C13" i="2"/>
  <c r="C12" i="2"/>
  <c r="C11" i="2"/>
  <c r="C10" i="2"/>
  <c r="C9" i="2"/>
  <c r="C8" i="2"/>
  <c r="C7" i="2"/>
  <c r="C6" i="2"/>
  <c r="C5" i="2"/>
  <c r="C4" i="2"/>
  <c r="C5" i="1"/>
  <c r="E12" i="2" s="1"/>
  <c r="H105" i="1" l="1"/>
  <c r="F104" i="1"/>
  <c r="F106" i="1" s="1"/>
  <c r="E5" i="2"/>
  <c r="E9" i="2"/>
  <c r="E13" i="2"/>
  <c r="E6" i="2"/>
  <c r="E10" i="2"/>
  <c r="E7" i="2"/>
  <c r="E11" i="2"/>
  <c r="E4" i="2"/>
  <c r="E8" i="2"/>
  <c r="H22" i="2" l="1"/>
  <c r="H23" i="2"/>
  <c r="H15" i="2" l="1"/>
  <c r="C6" i="1"/>
  <c r="H118" i="1"/>
  <c r="B13" i="2" s="1"/>
  <c r="H117" i="1"/>
  <c r="B12" i="2" s="1"/>
  <c r="H116" i="1"/>
  <c r="B11" i="2" s="1"/>
  <c r="H115" i="1"/>
  <c r="B10" i="2" s="1"/>
  <c r="H114" i="1"/>
  <c r="B9" i="2" s="1"/>
  <c r="H113" i="1"/>
  <c r="B8" i="2" s="1"/>
  <c r="H112" i="1"/>
  <c r="B7" i="2" s="1"/>
  <c r="H111" i="1"/>
  <c r="B6" i="2" s="1"/>
  <c r="H110" i="1"/>
  <c r="B5" i="2" s="1"/>
  <c r="H109" i="1"/>
  <c r="B4" i="2" s="1"/>
  <c r="G3" i="2"/>
  <c r="F3" i="2"/>
  <c r="E3" i="2"/>
  <c r="D3" i="2"/>
  <c r="C3" i="2"/>
  <c r="B3" i="2"/>
  <c r="Q7" i="1"/>
  <c r="P7" i="1"/>
  <c r="O7" i="1"/>
  <c r="N7" i="1"/>
  <c r="M7" i="1"/>
  <c r="L7" i="1"/>
  <c r="K7" i="1"/>
  <c r="J7" i="1"/>
  <c r="I7" i="1"/>
  <c r="F10" i="2" l="1"/>
  <c r="F6" i="2"/>
  <c r="F13" i="2"/>
  <c r="F9" i="2"/>
  <c r="F5" i="2"/>
  <c r="F12" i="2"/>
  <c r="F8" i="2"/>
  <c r="F4" i="2"/>
  <c r="F11" i="2"/>
  <c r="F7" i="2"/>
  <c r="H18" i="2"/>
  <c r="H24" i="2" l="1"/>
  <c r="H19" i="2"/>
  <c r="H20" i="2" s="1"/>
  <c r="H26" i="2" l="1"/>
  <c r="O12" i="2"/>
  <c r="O10" i="2"/>
  <c r="O6" i="2"/>
  <c r="O5" i="2" l="1"/>
  <c r="O7" i="2"/>
  <c r="O9" i="2"/>
  <c r="O8" i="2"/>
  <c r="O13" i="2"/>
  <c r="O11" i="2"/>
  <c r="O4" i="2" l="1"/>
  <c r="O14" i="2" s="1"/>
</calcChain>
</file>

<file path=xl/comments1.xml><?xml version="1.0" encoding="utf-8"?>
<comments xmlns="http://schemas.openxmlformats.org/spreadsheetml/2006/main">
  <authors>
    <author>Karl Wendell</author>
  </authors>
  <commentList>
    <comment ref="C3" authorId="0" shapeId="0">
      <text>
        <r>
          <rPr>
            <sz val="8"/>
            <color indexed="81"/>
            <rFont val="Tahoma"/>
            <family val="2"/>
          </rPr>
          <t>Enter the date submitted to Fixed Assets for PO
(Ex. MM-DD-YYYY)</t>
        </r>
      </text>
    </comment>
    <comment ref="C4" authorId="0" shapeId="0">
      <text>
        <r>
          <rPr>
            <sz val="8"/>
            <color indexed="81"/>
            <rFont val="Tahoma"/>
            <family val="2"/>
          </rPr>
          <t>Type in the Franchise # for the location in which the containers were repaired.
(Ex. If you submitting the reimbursement for Chicago, IL then you would type 26)</t>
        </r>
      </text>
    </comment>
    <comment ref="C5" authorId="0" shapeId="0">
      <text>
        <r>
          <rPr>
            <sz val="8"/>
            <color indexed="81"/>
            <rFont val="Tahoma"/>
            <family val="2"/>
          </rPr>
          <t xml:space="preserve">The name of the location that corresponds with the Market # listed above will auto-populate here. 
</t>
        </r>
      </text>
    </comment>
    <comment ref="H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I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J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K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L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M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N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O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P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Q5" authorId="0" shapeId="0">
      <text>
        <r>
          <rPr>
            <sz val="8"/>
            <color indexed="81"/>
            <rFont val="Tahoma"/>
            <family val="2"/>
          </rPr>
          <t>Enter Container ID of the unit needing repair PO. (Ex. 123BX)</t>
        </r>
      </text>
    </comment>
    <comment ref="C6" authorId="0" shapeId="0">
      <text>
        <r>
          <rPr>
            <sz val="8"/>
            <color indexed="81"/>
            <rFont val="Tahoma"/>
            <family val="2"/>
          </rPr>
          <t xml:space="preserve">Your company legal name will auto-populate as the way we have it.  If it is different, please contact us to get it corrected. </t>
        </r>
      </text>
    </comment>
    <comment ref="H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I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J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K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L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M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N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O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P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Q6" authorId="0" shapeId="0">
      <text>
        <r>
          <rPr>
            <sz val="8"/>
            <color indexed="81"/>
            <rFont val="Tahoma"/>
            <family val="2"/>
          </rPr>
          <t>Enter the date the repair was completed. 
(Ex. MM-DD-YYYY)</t>
        </r>
      </text>
    </comment>
    <comment ref="C7" authorId="0" shapeId="0">
      <text>
        <r>
          <rPr>
            <sz val="8"/>
            <color indexed="81"/>
            <rFont val="Tahoma"/>
            <family val="2"/>
          </rPr>
          <t>Type the first and last name of the person who is filling out this form.
(Ex. John Doe)</t>
        </r>
      </text>
    </comment>
    <comment ref="C8" authorId="0" shapeId="0">
      <text>
        <r>
          <rPr>
            <sz val="8"/>
            <color indexed="81"/>
            <rFont val="Tahoma"/>
            <family val="2"/>
          </rPr>
          <t xml:space="preserve">Type in your contact phone number.
(Ex. 727-538-6300)
</t>
        </r>
      </text>
    </comment>
    <comment ref="H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I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J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K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M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N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O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P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Q10" authorId="0" shapeId="0">
      <text>
        <r>
          <rPr>
            <sz val="8"/>
            <color indexed="81"/>
            <rFont val="Tahoma"/>
            <family val="2"/>
          </rPr>
          <t>In the space below type in the quantity of the parts (listed on the left) that were used for the Container # listed above.</t>
        </r>
      </text>
    </comment>
    <comment ref="D24" authorId="0" shapeId="0">
      <text>
        <r>
          <rPr>
            <sz val="9"/>
            <color indexed="81"/>
            <rFont val="Tahoma"/>
            <family val="2"/>
          </rPr>
          <t xml:space="preserve">
1/2 gallon covers 2 containers</t>
        </r>
      </text>
    </comment>
    <comment ref="D25" authorId="0" shapeId="0">
      <text>
        <r>
          <rPr>
            <sz val="9"/>
            <color indexed="81"/>
            <rFont val="Tahoma"/>
            <family val="2"/>
          </rPr>
          <t xml:space="preserve">
1/2 gallon covers 2 containers</t>
        </r>
      </text>
    </comment>
    <comment ref="B26" authorId="0" shapeId="0">
      <text>
        <r>
          <rPr>
            <sz val="9"/>
            <color indexed="81"/>
            <rFont val="Tahoma"/>
            <family val="2"/>
          </rPr>
          <t>2/11/13
This line is if you paint the whole container with the new paint item.
Rustoleum 7792 Gloss White Enamel</t>
        </r>
      </text>
    </comment>
    <comment ref="D26" authorId="0" shapeId="0">
      <text>
        <r>
          <rPr>
            <sz val="9"/>
            <color indexed="81"/>
            <rFont val="Tahoma"/>
            <family val="2"/>
          </rPr>
          <t xml:space="preserve">
1 gallon of paint covers 3 containers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In this cell, type in the part number for the part name you typed in the cell to the right, if known.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Enter an additional part not listed above.  It may be subject to approval prior to being reimbursed.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Type in the amount that is cost for each part.
(Ex.if you used 5 dowels and each dowel cost 2.31, you would type 2.31)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 xml:space="preserve">Type in the quantity of items you used for the part listed on the right for the Container listed above.  Use the Franchisee Additional Comments/Notes section to explain what the part is and why it was used.  It may be subject to approval prior to being reimbursed.
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Type in the number 1, if you performed the labor listed to the left on the Container listed above.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Type in the number of quarter hours for additional welding and/or labor repairs you performed that is not listed elsewhere on this form, for the Container listed above.  Use the Franchisee Additional Comments/Notes section to explain what welding and/or labor you provided.  It may be subject to approval prior to being reimbursed.
Example: 1 = 15 mins., 2 = 30 mins., 3 = 45 mins., 4 = 1 hour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Enter any additional comments.</t>
        </r>
      </text>
    </comment>
  </commentList>
</comments>
</file>

<file path=xl/comments2.xml><?xml version="1.0" encoding="utf-8"?>
<comments xmlns="http://schemas.openxmlformats.org/spreadsheetml/2006/main">
  <authors>
    <author>Karl Wendell</author>
  </authors>
  <commentList>
    <comment ref="I4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4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4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5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5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6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6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6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7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7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7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8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8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9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9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0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0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0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1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1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1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2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2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2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  <comment ref="I13" authorId="0" shapeId="0">
      <text>
        <r>
          <rPr>
            <sz val="9"/>
            <color indexed="81"/>
            <rFont val="Tahoma"/>
            <family val="2"/>
          </rPr>
          <t xml:space="preserve">
Type in PO#</t>
        </r>
      </text>
    </comment>
    <comment ref="J13" authorId="0" shapeId="0">
      <text>
        <r>
          <rPr>
            <sz val="9"/>
            <color indexed="81"/>
            <rFont val="Tahoma"/>
            <family val="2"/>
          </rPr>
          <t xml:space="preserve">
Type in date you issued the PO #.</t>
        </r>
      </text>
    </comment>
    <comment ref="L13" authorId="0" shapeId="0">
      <text>
        <r>
          <rPr>
            <sz val="9"/>
            <color indexed="81"/>
            <rFont val="Tahoma"/>
            <family val="2"/>
          </rPr>
          <t xml:space="preserve">
Type in Approvers initials here
</t>
        </r>
      </text>
    </comment>
  </commentList>
</comments>
</file>

<file path=xl/sharedStrings.xml><?xml version="1.0" encoding="utf-8"?>
<sst xmlns="http://schemas.openxmlformats.org/spreadsheetml/2006/main" count="1196" uniqueCount="522">
  <si>
    <t>PWD202</t>
  </si>
  <si>
    <t>PFA101</t>
  </si>
  <si>
    <t>PFA102</t>
  </si>
  <si>
    <t>PSI301</t>
  </si>
  <si>
    <t>PSI101</t>
  </si>
  <si>
    <t>PFA304</t>
  </si>
  <si>
    <t>PWD302B</t>
  </si>
  <si>
    <t>PWD601</t>
  </si>
  <si>
    <t>PDO603</t>
  </si>
  <si>
    <t>PDO601</t>
  </si>
  <si>
    <t>PFA201</t>
  </si>
  <si>
    <t>PWD101</t>
  </si>
  <si>
    <t>PWD201</t>
  </si>
  <si>
    <t>PPL204</t>
  </si>
  <si>
    <t>PWD501</t>
  </si>
  <si>
    <t>PFA303</t>
  </si>
  <si>
    <t>PSI116</t>
  </si>
  <si>
    <t>PWD301</t>
  </si>
  <si>
    <t>PFA401</t>
  </si>
  <si>
    <t>Labor 
Man-Hours</t>
  </si>
  <si>
    <t>Total Quantity</t>
  </si>
  <si>
    <t>PDO506</t>
  </si>
  <si>
    <t>PFA305</t>
  </si>
  <si>
    <t>PFA602</t>
  </si>
  <si>
    <t>PSI109</t>
  </si>
  <si>
    <t>PSP100</t>
  </si>
  <si>
    <t>X$35.00/ hour</t>
  </si>
  <si>
    <t>List
Price</t>
  </si>
  <si>
    <t>Total 
Cost</t>
  </si>
  <si>
    <t>Part No.</t>
  </si>
  <si>
    <t>Decal, Lift</t>
  </si>
  <si>
    <t>Header - Over Door Kit</t>
  </si>
  <si>
    <t>Screw 65MM (for Panel/Sign)</t>
  </si>
  <si>
    <t>Screw 100MM (for Floor)</t>
  </si>
  <si>
    <t>Screw 45MM (for 7' Containers)</t>
  </si>
  <si>
    <t>Rivet (for Side Panels) - Size 18</t>
  </si>
  <si>
    <t>CLEANER</t>
  </si>
  <si>
    <t>PDO503</t>
  </si>
  <si>
    <t>Bolt, 1/2' - 13 x 3/4" - Roof - Stainless Steel White</t>
  </si>
  <si>
    <t>PPA102</t>
  </si>
  <si>
    <t>PSI112</t>
  </si>
  <si>
    <t>Tape, foam - 1/4" x 2" x 50' (panel)</t>
  </si>
  <si>
    <t>Tape, foam - 1/4" x 3" x 50' (panel)</t>
  </si>
  <si>
    <t>PWD102</t>
  </si>
  <si>
    <t>Wood beam, 4"  x  6"  x  8'</t>
  </si>
  <si>
    <t>Wood skid,  4" x 4" x 92"  PT</t>
  </si>
  <si>
    <t>Wood floor, back - 3/4" x 47 3/8" x 89 3/4"</t>
  </si>
  <si>
    <t>PWD302F</t>
  </si>
  <si>
    <t>Wood floor, front - 3/4" x 45 1/2" x 89 3/4"</t>
  </si>
  <si>
    <t>PWD302M</t>
  </si>
  <si>
    <t>Wood floor, middle - 3/4" x 48" x 89 3/4"</t>
  </si>
  <si>
    <t>Latch Kit, Overhead Door (NEW)</t>
  </si>
  <si>
    <t>Bolt, 1/2" - 13 x 1" Corner Roof - S.S. White</t>
  </si>
  <si>
    <t>Eye Screw - 4"</t>
  </si>
  <si>
    <t>Nut, Hex 1/2"-13 Steel (Roof Nut)</t>
  </si>
  <si>
    <t>PST302(A4)</t>
  </si>
  <si>
    <t>PST302(A5)</t>
  </si>
  <si>
    <t>Latch Kit, US Door - Stainless Steel</t>
  </si>
  <si>
    <t>Wood post, 4" x 4" x 8' - Local Purchase</t>
  </si>
  <si>
    <t>Approved by &amp; Date:</t>
  </si>
  <si>
    <t>Rod, Dowel 1-1/4" x 4'</t>
  </si>
  <si>
    <t>PO Number</t>
  </si>
  <si>
    <t>Date Repaired</t>
  </si>
  <si>
    <t>Parts Description</t>
  </si>
  <si>
    <t>Labor Description</t>
  </si>
  <si>
    <t>Total Labor</t>
  </si>
  <si>
    <t>Reimbursement Total (Parts, Freight and Labor)</t>
  </si>
  <si>
    <t>Total Parts and Freight</t>
  </si>
  <si>
    <t>***Section below is for use by Fixed Assets***</t>
  </si>
  <si>
    <t>Repair Count</t>
  </si>
  <si>
    <t>Submitted By</t>
  </si>
  <si>
    <t>Phone Number</t>
  </si>
  <si>
    <t>PO Issued By</t>
  </si>
  <si>
    <t>Comments</t>
  </si>
  <si>
    <t>PO Issue Date</t>
  </si>
  <si>
    <t>PO Issue Week Ending</t>
  </si>
  <si>
    <t>Task #</t>
  </si>
  <si>
    <t>Task</t>
  </si>
  <si>
    <t>Completed By</t>
  </si>
  <si>
    <t>Audit for unit number and repair history</t>
  </si>
  <si>
    <t>Fixed Assets</t>
  </si>
  <si>
    <t>Parts and Service</t>
  </si>
  <si>
    <t>Submit payment</t>
  </si>
  <si>
    <t>Worksheet</t>
  </si>
  <si>
    <t>C3</t>
  </si>
  <si>
    <t>C4</t>
  </si>
  <si>
    <t>C7</t>
  </si>
  <si>
    <t>H5 : Q5</t>
  </si>
  <si>
    <t>I4 : I13</t>
  </si>
  <si>
    <t>J4 : J13</t>
  </si>
  <si>
    <t>K4 : K13</t>
  </si>
  <si>
    <t>L4 : L13</t>
  </si>
  <si>
    <t>H6 : Q6</t>
  </si>
  <si>
    <t>PODS - BX Repair PO Record</t>
  </si>
  <si>
    <t>Cell(s)</t>
  </si>
  <si>
    <t>Approved Amount</t>
  </si>
  <si>
    <t>PFA504EA</t>
  </si>
  <si>
    <t>PFA301EA</t>
  </si>
  <si>
    <t>PWD603</t>
  </si>
  <si>
    <t>Self Adhesive Patch Kit for Panels</t>
  </si>
  <si>
    <t>Date Submitted</t>
  </si>
  <si>
    <t>Portable Storage Systems, Inc.</t>
  </si>
  <si>
    <t>Portable Storage, Inc.</t>
  </si>
  <si>
    <t>Ultimate Storage, Inc.</t>
  </si>
  <si>
    <t>Premier Portable Storage, Inc.</t>
  </si>
  <si>
    <t>On Demand Storage, LLC.</t>
  </si>
  <si>
    <t>Virginia Portable Storage, L.L.C.</t>
  </si>
  <si>
    <t>Austin Portable Storage, LLC</t>
  </si>
  <si>
    <t>Gulf Storage Partners, LP</t>
  </si>
  <si>
    <t>Desert Portable Storage, LLC</t>
  </si>
  <si>
    <t>Coyote Portable Storage, LLC</t>
  </si>
  <si>
    <t>Bluegrass Portable Storage, LLC</t>
  </si>
  <si>
    <t>Wisconsin Portable Storage, LLC</t>
  </si>
  <si>
    <t>Connecticut Portable Storage, LLC</t>
  </si>
  <si>
    <t>Rhode Island Portable Storage, LLC</t>
  </si>
  <si>
    <t>Gulfcoast Portable Storage, Inc</t>
  </si>
  <si>
    <t>San Antonio Portable Storage, LLC</t>
  </si>
  <si>
    <t>Cactus Portable Storage, LLC</t>
  </si>
  <si>
    <t>Portable Storage of Toledo, LLC</t>
  </si>
  <si>
    <t>New Orleans Portable Storage, LLC</t>
  </si>
  <si>
    <t>Bay Area Portable Storage, LLC</t>
  </si>
  <si>
    <t>Portable Storage of Nebraska, LLC</t>
  </si>
  <si>
    <t>Ark-La-Tex Portable Storage LLC</t>
  </si>
  <si>
    <t>California Portable Storage, Inc</t>
  </si>
  <si>
    <t>Packerland Portable Storage, Inc</t>
  </si>
  <si>
    <t>RJO Inc.</t>
  </si>
  <si>
    <t>INT`L WAREHOUSING, INC. PODS 128</t>
  </si>
  <si>
    <t>Canfield Portable Storage, LLC</t>
  </si>
  <si>
    <t>Australian Portable Storage Pty Ltd</t>
  </si>
  <si>
    <t>Tri Lakes Portable Storage, LLC</t>
  </si>
  <si>
    <t>Mobile Storage of Calgary</t>
  </si>
  <si>
    <t>CTC Distributing Ltd.</t>
  </si>
  <si>
    <t>PODS Winnipeg</t>
  </si>
  <si>
    <t>PODS Edmonton</t>
  </si>
  <si>
    <t>Reference / Invoice #:</t>
  </si>
  <si>
    <t>Container Number</t>
  </si>
  <si>
    <t>C8</t>
  </si>
  <si>
    <t>Tapped Weld Disk (Roof installation)</t>
  </si>
  <si>
    <t>Decal, All-In-One Information</t>
  </si>
  <si>
    <t>Spring, Roof Dome Support - 6" x 1.2" dia. 50#</t>
  </si>
  <si>
    <t>Total:</t>
  </si>
  <si>
    <t>Franchisee Additional Comments / Notes about repairs to the Containers listed above.</t>
  </si>
  <si>
    <t>Quantity / Container</t>
  </si>
  <si>
    <t>Total Heavy Parts</t>
  </si>
  <si>
    <t>Total Light Parts</t>
  </si>
  <si>
    <t>Total Light Labor</t>
  </si>
  <si>
    <t>Total Heavy Labor</t>
  </si>
  <si>
    <t>Total Parts</t>
  </si>
  <si>
    <t>Total Request</t>
  </si>
  <si>
    <t>L</t>
  </si>
  <si>
    <t>H</t>
  </si>
  <si>
    <t>Comments:</t>
  </si>
  <si>
    <r>
      <t xml:space="preserve">Pressure Washing Cleaner </t>
    </r>
    <r>
      <rPr>
        <b/>
        <sz val="10"/>
        <rFont val="Arial"/>
        <family val="2"/>
      </rPr>
      <t>(Enter .25 for one container)</t>
    </r>
  </si>
  <si>
    <t>PDO605</t>
  </si>
  <si>
    <t>PDO606</t>
  </si>
  <si>
    <t>Overhead Door Weather Strip (1 foot increments)</t>
  </si>
  <si>
    <t>1.)</t>
  </si>
  <si>
    <t>Save and e-mail to FixedAssets@pods.com</t>
  </si>
  <si>
    <t>Goop\Bond</t>
  </si>
  <si>
    <t>Eternabond for Witness Line Reinforcement</t>
  </si>
  <si>
    <t>Door Guide Rub Strips 83L (Each)</t>
  </si>
  <si>
    <t>Other labor provided in 1/4 hour increments</t>
  </si>
  <si>
    <t>PPL108UV</t>
  </si>
  <si>
    <t>PPL112UV</t>
  </si>
  <si>
    <t>PPL116UV</t>
  </si>
  <si>
    <t>Eye Screw - 1" (for Beams)</t>
  </si>
  <si>
    <t>Plastic Roof Washer 2 3/4"</t>
  </si>
  <si>
    <t>Roof Tape Mounting Rivet</t>
  </si>
  <si>
    <t>PST202</t>
  </si>
  <si>
    <t>Roof Strap</t>
  </si>
  <si>
    <t>Stainless Steel Roof Washer - White 1 3/4"</t>
  </si>
  <si>
    <t>PPA300</t>
  </si>
  <si>
    <r>
      <t xml:space="preserve">Sign, 7' </t>
    </r>
    <r>
      <rPr>
        <b/>
        <sz val="10"/>
        <rFont val="Arial"/>
        <family val="2"/>
      </rPr>
      <t>($3.00 freight included)</t>
    </r>
  </si>
  <si>
    <r>
      <t xml:space="preserve">Sign, 12' </t>
    </r>
    <r>
      <rPr>
        <b/>
        <sz val="10"/>
        <rFont val="Arial"/>
        <family val="2"/>
      </rPr>
      <t>($3.00 freight included)</t>
    </r>
  </si>
  <si>
    <r>
      <t xml:space="preserve">Sign, 16' </t>
    </r>
    <r>
      <rPr>
        <b/>
        <sz val="10"/>
        <rFont val="Arial"/>
        <family val="2"/>
      </rPr>
      <t>($3.00 freight included)</t>
    </r>
  </si>
  <si>
    <t>Corp?</t>
  </si>
  <si>
    <t xml:space="preserve">To Your Door Moving &amp; Storage, Inc. </t>
  </si>
  <si>
    <t>River City Portable Moving &amp; Storage LLC</t>
  </si>
  <si>
    <t>Portable Storage of North Carolina, LLC</t>
  </si>
  <si>
    <t>Capital City Moving &amp; Storage, LLC</t>
  </si>
  <si>
    <t>Northwest Arkansas Portable Storage, Inc</t>
  </si>
  <si>
    <t>PODS Moving &amp; Storage Hawai`i</t>
  </si>
  <si>
    <t>Portable Storage of Central Texas, LLC</t>
  </si>
  <si>
    <t>Central Louisiana Portable Storage, LLC</t>
  </si>
  <si>
    <t>Master Franchisee List</t>
  </si>
  <si>
    <t>Franchisee</t>
  </si>
  <si>
    <t>PFA302EA</t>
  </si>
  <si>
    <t>PPL301</t>
  </si>
  <si>
    <t>2.)</t>
  </si>
  <si>
    <t>3.)</t>
  </si>
  <si>
    <t>4.)</t>
  </si>
  <si>
    <t>5.)</t>
  </si>
  <si>
    <t>Attachment</t>
  </si>
  <si>
    <t>N/A</t>
  </si>
  <si>
    <t>H11 : Q74</t>
  </si>
  <si>
    <t>I114 : I123</t>
  </si>
  <si>
    <t>A118 : A123</t>
  </si>
  <si>
    <t>M4 : M13</t>
  </si>
  <si>
    <t>6.)</t>
  </si>
  <si>
    <t>7.)</t>
  </si>
  <si>
    <t>8.)</t>
  </si>
  <si>
    <t>9.)</t>
  </si>
  <si>
    <t>10.)</t>
  </si>
  <si>
    <t>PWD700</t>
  </si>
  <si>
    <t>Fiberglass Quick Patch Small 3"x 6" (UV Activated)</t>
  </si>
  <si>
    <t>PWD701</t>
  </si>
  <si>
    <t>Fiberglass Quick Patch Medium 6"x 9" (UV Activated)</t>
  </si>
  <si>
    <t>PPL116STL</t>
  </si>
  <si>
    <t>11.)</t>
  </si>
  <si>
    <t>PTA111X</t>
  </si>
  <si>
    <t>IF / Local</t>
  </si>
  <si>
    <t>PPA300CAX</t>
  </si>
  <si>
    <t>12.)</t>
  </si>
  <si>
    <t>PTA201X</t>
  </si>
  <si>
    <t>PTA202X</t>
  </si>
  <si>
    <t>Total Labor Hours</t>
  </si>
  <si>
    <r>
      <t>Tape, reflective-gray/white</t>
    </r>
    <r>
      <rPr>
        <b/>
        <sz val="10"/>
        <rFont val="Arial"/>
        <family val="2"/>
      </rPr>
      <t xml:space="preserve"> (Enter qty. by the foot)</t>
    </r>
  </si>
  <si>
    <r>
      <t>Tape, reflective-red</t>
    </r>
    <r>
      <rPr>
        <b/>
        <sz val="10"/>
        <rFont val="Arial"/>
        <family val="2"/>
      </rPr>
      <t xml:space="preserve"> (Enter qty. by the foot)</t>
    </r>
  </si>
  <si>
    <t>PODS IF - (Type in Hub Location)</t>
  </si>
  <si>
    <t>PODS Manufacturing (Enter Hub Location)</t>
  </si>
  <si>
    <t>(Type in Date Here)</t>
  </si>
  <si>
    <t>(Type in Market #)</t>
  </si>
  <si>
    <t>Market Number</t>
  </si>
  <si>
    <t>Market Location</t>
  </si>
  <si>
    <t>Market Legal Name</t>
  </si>
  <si>
    <t>(Type in First and Last Name)</t>
  </si>
  <si>
    <t>(Type in 10 digit Phone Number)</t>
  </si>
  <si>
    <t>(Auto-populates after Mkt # is entered)</t>
  </si>
  <si>
    <t>Market</t>
  </si>
  <si>
    <t>Identify I-F containers at your market that need repair</t>
  </si>
  <si>
    <t>Type the date the form was filled out</t>
  </si>
  <si>
    <t>Type your Market Number here</t>
  </si>
  <si>
    <t>Type parts quantities needed for repair per container</t>
  </si>
  <si>
    <t>Type any additional comments (if needed)</t>
  </si>
  <si>
    <t>Type additional comments (if needed or as required)</t>
  </si>
  <si>
    <t>Type PO Number for each container</t>
  </si>
  <si>
    <t>Type PO Issue Date for each container</t>
  </si>
  <si>
    <t>Type PO Issue Week Ending date for each container</t>
  </si>
  <si>
    <t>Type PO Issued By for each container</t>
  </si>
  <si>
    <t>Type comments for each container (if needed)</t>
  </si>
  <si>
    <t>Return PO approval to Market</t>
  </si>
  <si>
    <t>Complete repairs after PO received</t>
  </si>
  <si>
    <t>Type date repaired</t>
  </si>
  <si>
    <t>Amount Reimbursed:</t>
  </si>
  <si>
    <t>13.)</t>
  </si>
  <si>
    <t>Fill out only the yellow highlighted sections</t>
  </si>
  <si>
    <t>14.)</t>
  </si>
  <si>
    <t>15.)</t>
  </si>
  <si>
    <t>Other labor provided in 1 hour increments</t>
  </si>
  <si>
    <t>Other labor provided in 1/2 hour increments</t>
  </si>
  <si>
    <t>Type first and last of person filling out form</t>
  </si>
  <si>
    <t>Evansville, IN</t>
  </si>
  <si>
    <t>PODS Enterprises, LLC</t>
  </si>
  <si>
    <t>Yes</t>
  </si>
  <si>
    <t>Fran</t>
  </si>
  <si>
    <t>RBMS Market #</t>
  </si>
  <si>
    <t>PODS Market Name</t>
  </si>
  <si>
    <t>Revised: Jul. 19, 2018 - Replaces form dated Apr. 26, 2017</t>
  </si>
  <si>
    <r>
      <t xml:space="preserve">Door, Overhead 12' / 16' - </t>
    </r>
    <r>
      <rPr>
        <b/>
        <sz val="10"/>
        <rFont val="Arial"/>
        <family val="2"/>
      </rPr>
      <t>($59.50 freight included)</t>
    </r>
  </si>
  <si>
    <r>
      <t xml:space="preserve">Door, Overhead 7' - </t>
    </r>
    <r>
      <rPr>
        <b/>
        <sz val="10"/>
        <rFont val="Arial"/>
        <family val="2"/>
      </rPr>
      <t>($59.50 freight included)</t>
    </r>
  </si>
  <si>
    <t>PPA102X</t>
  </si>
  <si>
    <t>PPA300X</t>
  </si>
  <si>
    <r>
      <t xml:space="preserve">Roof, Plastic 7' - </t>
    </r>
    <r>
      <rPr>
        <b/>
        <sz val="10"/>
        <rFont val="Arial"/>
        <family val="2"/>
      </rPr>
      <t>($35.00 freight included)</t>
    </r>
  </si>
  <si>
    <r>
      <t xml:space="preserve">Roof, Plastic 12' - </t>
    </r>
    <r>
      <rPr>
        <b/>
        <sz val="10"/>
        <rFont val="Arial"/>
        <family val="2"/>
      </rPr>
      <t>($35.00 freight included)</t>
    </r>
  </si>
  <si>
    <r>
      <t xml:space="preserve">Roof, Plastic 16' - </t>
    </r>
    <r>
      <rPr>
        <b/>
        <sz val="10"/>
        <rFont val="Arial"/>
        <family val="2"/>
      </rPr>
      <t>($35.00 freight included)</t>
    </r>
  </si>
  <si>
    <t>PPL108STL</t>
  </si>
  <si>
    <t>PPL112STL</t>
  </si>
  <si>
    <r>
      <t xml:space="preserve">7' Steel Roof - Trad'l Cont. (Retrofit) </t>
    </r>
    <r>
      <rPr>
        <b/>
        <sz val="10"/>
        <rFont val="Arial"/>
        <family val="2"/>
      </rPr>
      <t>($50.00 frt. Incl.)</t>
    </r>
  </si>
  <si>
    <r>
      <t xml:space="preserve">12' Steel Roof - Trad'l Cont. (Retrofit) </t>
    </r>
    <r>
      <rPr>
        <b/>
        <sz val="10"/>
        <rFont val="Arial"/>
        <family val="2"/>
      </rPr>
      <t>($50.00 frt. Incl.)</t>
    </r>
  </si>
  <si>
    <t>PTA102X</t>
  </si>
  <si>
    <t>PTA103X</t>
  </si>
  <si>
    <r>
      <t xml:space="preserve">Panel - Side, 47 3/4" x 8' - </t>
    </r>
    <r>
      <rPr>
        <b/>
        <sz val="10"/>
        <rFont val="Arial"/>
        <family val="2"/>
      </rPr>
      <t>($20.00 freight included)</t>
    </r>
  </si>
  <si>
    <r>
      <t xml:space="preserve">Panel - Back, 44 3/4" x 8' - </t>
    </r>
    <r>
      <rPr>
        <b/>
        <sz val="10"/>
        <rFont val="Arial"/>
        <family val="2"/>
      </rPr>
      <t>($20.00 freight included)</t>
    </r>
  </si>
  <si>
    <t>PPL116STL-1</t>
  </si>
  <si>
    <t>16.)</t>
  </si>
  <si>
    <t>17.)</t>
  </si>
  <si>
    <t>19.)</t>
  </si>
  <si>
    <t>20.)</t>
  </si>
  <si>
    <t>21.)</t>
  </si>
  <si>
    <t>23.)</t>
  </si>
  <si>
    <t>24.)</t>
  </si>
  <si>
    <t>27.)</t>
  </si>
  <si>
    <t>28.)</t>
  </si>
  <si>
    <t>29.)</t>
  </si>
  <si>
    <t>Part #</t>
  </si>
  <si>
    <t>Description</t>
  </si>
  <si>
    <t>Added new part at $31.78</t>
  </si>
  <si>
    <t>PTA201</t>
  </si>
  <si>
    <t>Changed to part PTA201X and updated from 'roll' to 'by foot'</t>
  </si>
  <si>
    <t>PTA202</t>
  </si>
  <si>
    <t>Changed to part PTA202X and updated from 'roll' to 'by foot'</t>
  </si>
  <si>
    <t>Updated pricing from $12.58 to $12.48</t>
  </si>
  <si>
    <t>Changed to part PPL116STL-1</t>
  </si>
  <si>
    <t>Updated from $61.51 to $80.43</t>
  </si>
  <si>
    <t>Updated pricing from $5.95 to $9.64</t>
  </si>
  <si>
    <t>Updated pricing from $.11 to $.09</t>
  </si>
  <si>
    <t>Changed to part PPA300X and updated pricing from $33.00 to $40.72</t>
  </si>
  <si>
    <t>Updated pricing from $364.94 to $366.94 and upped freight from $57.50 to $59.50</t>
  </si>
  <si>
    <t>Updated pricing from $444.89 to $515.00 and upped freight from $33.75 to $35.00</t>
  </si>
  <si>
    <t>Added new part at $530.00 with $50.00 freight included</t>
  </si>
  <si>
    <t>Added new part at $645.00 with $50.00 freight included</t>
  </si>
  <si>
    <t>Changed part to PPA102X and updated pricing from $22.46 to $24.69</t>
  </si>
  <si>
    <t>Updated pricing from $247.39 to $315.00 and upped freight from $33.75 to $35.00</t>
  </si>
  <si>
    <t>Updated pricing from $376.62 to $435.15 and upped freight from $33.75 to $35.00</t>
  </si>
  <si>
    <t>Updated pricing from $16.16 to $18.98</t>
  </si>
  <si>
    <r>
      <t>16' Steel Roof - Trad'l Cont (Retrofit V2)</t>
    </r>
    <r>
      <rPr>
        <b/>
        <sz val="10"/>
        <rFont val="Arial"/>
        <family val="2"/>
      </rPr>
      <t xml:space="preserve"> ($50.00 frt. Incl.)</t>
    </r>
  </si>
  <si>
    <t>PODS Enterprises, LLC - Joint Venture</t>
  </si>
  <si>
    <t>Updated pricing from $2.36 per container to $1.02 per foot</t>
  </si>
  <si>
    <t>Modified wording and format on Reimbursement Instructions tab</t>
  </si>
  <si>
    <t>Modified wording and format on BX PO Record tab</t>
  </si>
  <si>
    <t>Type your 10-digit Phone Number with or w/o dashes</t>
  </si>
  <si>
    <t>Type the container number(s) that need repair</t>
  </si>
  <si>
    <t>Attach at least 2 clear photos of each heavy repair area making sure to include the container number and/or serial number</t>
  </si>
  <si>
    <t>Save form and e-mail to FixedAssets@pods.com</t>
  </si>
  <si>
    <t>Submit for PO approval - Heavy Repairs only</t>
  </si>
  <si>
    <t>IF Repair Reimbursement</t>
  </si>
  <si>
    <t>IF PO Record</t>
  </si>
  <si>
    <t>PODS - Inter-Franchise Repair Reimbursement Form Instructions</t>
  </si>
  <si>
    <t>PTA102</t>
  </si>
  <si>
    <t>Changed to part PTA102X and updated pricing from $12.18 to $13.00</t>
  </si>
  <si>
    <t>PTA103</t>
  </si>
  <si>
    <t>Changed to part PTA103X and updated pricing from $17.32 to $17.50</t>
  </si>
  <si>
    <t>30.)</t>
  </si>
  <si>
    <t>31.)</t>
  </si>
  <si>
    <t>Updated pricing from $96.73 to $104.82 and upped freight from $19.34  to $20.00</t>
  </si>
  <si>
    <t>Updated pricing from $96.73 to $104.79 and upped freight from $19.34  to $20.00</t>
  </si>
  <si>
    <t>32.)</t>
  </si>
  <si>
    <t>33.)</t>
  </si>
  <si>
    <t>PTA108</t>
  </si>
  <si>
    <t>Discontinued use.  Now using PTA111X</t>
  </si>
  <si>
    <t>34.)</t>
  </si>
  <si>
    <t>Updated the Market info on Location Listing tab</t>
  </si>
  <si>
    <t>Excel Tab</t>
  </si>
  <si>
    <r>
      <t xml:space="preserve">Labor Below Red Line is calculated as Heavy Repair Labor and Require a PO Prior to Completion of Repair.  </t>
    </r>
    <r>
      <rPr>
        <b/>
        <sz val="10"/>
        <color rgb="FFFF0000"/>
        <rFont val="Arial"/>
        <family val="2"/>
      </rPr>
      <t xml:space="preserve">Any Reimbursement Requests for Heavy Repairs </t>
    </r>
    <r>
      <rPr>
        <b/>
        <i/>
        <u/>
        <sz val="10"/>
        <color rgb="FFFF0000"/>
        <rFont val="Arial"/>
        <family val="2"/>
      </rPr>
      <t>WITHOUT</t>
    </r>
    <r>
      <rPr>
        <b/>
        <sz val="10"/>
        <color rgb="FFFF0000"/>
        <rFont val="Arial"/>
        <family val="2"/>
      </rPr>
      <t xml:space="preserve"> a PO Approval </t>
    </r>
    <r>
      <rPr>
        <b/>
        <i/>
        <u/>
        <sz val="10"/>
        <color rgb="FFFF0000"/>
        <rFont val="Arial"/>
        <family val="2"/>
      </rPr>
      <t>WILL NOT</t>
    </r>
    <r>
      <rPr>
        <b/>
        <sz val="10"/>
        <color rgb="FFFF0000"/>
        <rFont val="Arial"/>
        <family val="2"/>
      </rPr>
      <t xml:space="preserve"> Be Paid</t>
    </r>
  </si>
  <si>
    <r>
      <t xml:space="preserve">Labor Above Red Line is calculated as Light Repairs and </t>
    </r>
    <r>
      <rPr>
        <b/>
        <i/>
        <u/>
        <sz val="10"/>
        <rFont val="Arial"/>
        <family val="2"/>
      </rPr>
      <t>CAN BE</t>
    </r>
    <r>
      <rPr>
        <b/>
        <sz val="10"/>
        <rFont val="Arial"/>
        <family val="2"/>
      </rPr>
      <t xml:space="preserve"> Performed without a PO.  All Work Must be Submitted within 30 days of Completion to be Eligible for Compensation</t>
    </r>
  </si>
  <si>
    <r>
      <t xml:space="preserve">Items Above Red Line are Classified as Light Repairs and </t>
    </r>
    <r>
      <rPr>
        <b/>
        <i/>
        <u/>
        <sz val="10"/>
        <rFont val="Arial"/>
        <family val="2"/>
      </rPr>
      <t>CAN BE</t>
    </r>
    <r>
      <rPr>
        <b/>
        <sz val="10"/>
        <rFont val="Arial"/>
        <family val="2"/>
      </rPr>
      <t xml:space="preserve"> Performed without a PO.  All Work Must be Submitted within 30 days of Completion to be Eligible for Compensation</t>
    </r>
  </si>
  <si>
    <r>
      <t xml:space="preserve">Items Below Red Line are Classified as Heavy Repairs and Require a PO Prior to Completion of Repair.  </t>
    </r>
    <r>
      <rPr>
        <b/>
        <sz val="10"/>
        <color rgb="FFFF0000"/>
        <rFont val="Arial"/>
        <family val="2"/>
      </rPr>
      <t xml:space="preserve">Any Reimbursement Requests for Heavy Repairs </t>
    </r>
    <r>
      <rPr>
        <b/>
        <i/>
        <u/>
        <sz val="10"/>
        <color rgb="FFFF0000"/>
        <rFont val="Arial"/>
        <family val="2"/>
      </rPr>
      <t>WITHOUT</t>
    </r>
    <r>
      <rPr>
        <b/>
        <sz val="10"/>
        <color rgb="FFFF0000"/>
        <rFont val="Arial"/>
        <family val="2"/>
      </rPr>
      <t xml:space="preserve"> a PO </t>
    </r>
    <r>
      <rPr>
        <b/>
        <i/>
        <u/>
        <sz val="10"/>
        <color rgb="FFFF0000"/>
        <rFont val="Arial"/>
        <family val="2"/>
      </rPr>
      <t>WILL NOT</t>
    </r>
    <r>
      <rPr>
        <b/>
        <sz val="10"/>
        <color rgb="FFFF0000"/>
        <rFont val="Arial"/>
        <family val="2"/>
      </rPr>
      <t xml:space="preserve"> Be Paid</t>
    </r>
  </si>
  <si>
    <t>Inter-franchise Container Repair Request &amp; Reimbursement Form</t>
  </si>
  <si>
    <t>** Look at the bottom of this form to see what changes were made. **</t>
  </si>
  <si>
    <t>Updated pricing from $4.80 per container to $1.02 per foot</t>
  </si>
  <si>
    <t>Misc.</t>
  </si>
  <si>
    <t>(Type in part description here)</t>
  </si>
  <si>
    <t>Repair Time
in minutes</t>
  </si>
  <si>
    <t>Included</t>
  </si>
  <si>
    <r>
      <t>Roof Tape (Traditional Containers Plastic Roof)</t>
    </r>
    <r>
      <rPr>
        <b/>
        <sz val="10"/>
        <rFont val="Arial"/>
        <family val="2"/>
      </rPr>
      <t xml:space="preserve">
Enter qty. by the foot: (Max 50 for 16', 42 for 12', 32 for 7')</t>
    </r>
  </si>
  <si>
    <t>Enter manually</t>
  </si>
  <si>
    <r>
      <t xml:space="preserve">Clip, roof mounting </t>
    </r>
    <r>
      <rPr>
        <b/>
        <sz val="10"/>
        <rFont val="Arial"/>
        <family val="2"/>
      </rPr>
      <t>(Used with PFA104)</t>
    </r>
  </si>
  <si>
    <r>
      <t xml:space="preserve">Clip, roof mounting </t>
    </r>
    <r>
      <rPr>
        <b/>
        <sz val="10"/>
        <rFont val="Arial"/>
        <family val="2"/>
      </rPr>
      <t>(Used with PFA105)</t>
    </r>
  </si>
  <si>
    <t>Heavy / Light</t>
  </si>
  <si>
    <t>Parts Subtotal</t>
  </si>
  <si>
    <t>Labor Subtotal</t>
  </si>
  <si>
    <t>Parts/Labor Total</t>
  </si>
  <si>
    <t>Tampa Bay, FL</t>
  </si>
  <si>
    <t>Sarasota, FL</t>
  </si>
  <si>
    <t>South Florida</t>
  </si>
  <si>
    <t>Orlando, FL</t>
  </si>
  <si>
    <t>Minneapolis, MN</t>
  </si>
  <si>
    <t>Charlotte, NC</t>
  </si>
  <si>
    <t>Indianapolis, IN</t>
  </si>
  <si>
    <t>Greater Cincinnati</t>
  </si>
  <si>
    <t>PODS Inter-Franchise</t>
  </si>
  <si>
    <t>Daytona, FL</t>
  </si>
  <si>
    <t>Jacksonville, FL</t>
  </si>
  <si>
    <t>Melbourne, FL</t>
  </si>
  <si>
    <t>PODS Manufacturing</t>
  </si>
  <si>
    <t>St Louis, MO</t>
  </si>
  <si>
    <t>Raleigh, NC</t>
  </si>
  <si>
    <t>Nashville, TN</t>
  </si>
  <si>
    <t>Dallas/Fort Worth TX</t>
  </si>
  <si>
    <t>Atlanta (NW), GA</t>
  </si>
  <si>
    <t>Charleston, SC</t>
  </si>
  <si>
    <t>Jackson, MS</t>
  </si>
  <si>
    <t>Columbus, OH</t>
  </si>
  <si>
    <t>Kansas City, MO-KS</t>
  </si>
  <si>
    <t>Chicago, IL</t>
  </si>
  <si>
    <t>Virginia Beach, VA</t>
  </si>
  <si>
    <t>Richmond, VA</t>
  </si>
  <si>
    <t>Atlanta (NE), GA</t>
  </si>
  <si>
    <t>Birmingham, AL</t>
  </si>
  <si>
    <t>Memphis, TN</t>
  </si>
  <si>
    <t>Washington, DC</t>
  </si>
  <si>
    <t>Austin, TX</t>
  </si>
  <si>
    <t>Greenville - Spartanburg, SC</t>
  </si>
  <si>
    <t>Greensboro, NC</t>
  </si>
  <si>
    <t>Denver, CO</t>
  </si>
  <si>
    <t>Houston, TX</t>
  </si>
  <si>
    <t>Las Vegas, NV</t>
  </si>
  <si>
    <t>Baltimore, MD</t>
  </si>
  <si>
    <t>Phoenix, AZ</t>
  </si>
  <si>
    <t>Boston, MA</t>
  </si>
  <si>
    <t>Lexington, KY</t>
  </si>
  <si>
    <t>Louisville, KY</t>
  </si>
  <si>
    <t>Long Island, NY</t>
  </si>
  <si>
    <t>Los Angeles, CA</t>
  </si>
  <si>
    <t>Northern California</t>
  </si>
  <si>
    <t>Portland, OR</t>
  </si>
  <si>
    <t>Seattle, WA</t>
  </si>
  <si>
    <t>Columbia, SC</t>
  </si>
  <si>
    <t>Philadelphia, PA</t>
  </si>
  <si>
    <t>Eastern NC/Greenville NC</t>
  </si>
  <si>
    <t>Cleveland, OH</t>
  </si>
  <si>
    <t>Milwaukee, WI</t>
  </si>
  <si>
    <t>Hartford, CT</t>
  </si>
  <si>
    <t>Hudson Valley, NY</t>
  </si>
  <si>
    <t>Providence, RI</t>
  </si>
  <si>
    <t>San Diego, CA</t>
  </si>
  <si>
    <t>Gulfport - Biloxi, MS</t>
  </si>
  <si>
    <t>San Antonio, TX</t>
  </si>
  <si>
    <t>Colorado Springs, CO</t>
  </si>
  <si>
    <t>Tucson, AZ</t>
  </si>
  <si>
    <t>Detroit, MI</t>
  </si>
  <si>
    <t>Myrtle Bch SC/Wilmington NC</t>
  </si>
  <si>
    <t>Toledo, OH</t>
  </si>
  <si>
    <t>New Orleans - Baton Rouge, LA</t>
  </si>
  <si>
    <t>Mobile, AL</t>
  </si>
  <si>
    <t>Pensacola, FL</t>
  </si>
  <si>
    <t>Tulsa, OK</t>
  </si>
  <si>
    <t>Oklahoma City, OK</t>
  </si>
  <si>
    <t>Peoria - Bloomington, IL</t>
  </si>
  <si>
    <t>Omaha, NE</t>
  </si>
  <si>
    <t>Northern New Jersey, NJ</t>
  </si>
  <si>
    <t>Salt Lake City, UT</t>
  </si>
  <si>
    <t>Albuquerque - Santa Fe, NM</t>
  </si>
  <si>
    <t>Stockton-Modesto, CA</t>
  </si>
  <si>
    <t>Fresno, CA</t>
  </si>
  <si>
    <t>Bakersfield, CA</t>
  </si>
  <si>
    <t>Boise, ID</t>
  </si>
  <si>
    <t>Sacramento, CA</t>
  </si>
  <si>
    <t>Spokane, WA</t>
  </si>
  <si>
    <t>Albany, NY</t>
  </si>
  <si>
    <t>Syracuse, NY</t>
  </si>
  <si>
    <t>Scranton, PA</t>
  </si>
  <si>
    <t>Harrisburg - Lancaster, PA</t>
  </si>
  <si>
    <t>Pittsburgh, PA</t>
  </si>
  <si>
    <t>Rochester, NY</t>
  </si>
  <si>
    <t>Buffalo, NY</t>
  </si>
  <si>
    <t>Boulder, CO</t>
  </si>
  <si>
    <t>Shenandoah Valley, VA</t>
  </si>
  <si>
    <t>Shreveport, LA</t>
  </si>
  <si>
    <t>El Paso, TX</t>
  </si>
  <si>
    <t>Tallahassee, FL</t>
  </si>
  <si>
    <t>Santa Barbara, CA</t>
  </si>
  <si>
    <t>Reno, NV</t>
  </si>
  <si>
    <t>Jersey Shore, NJ</t>
  </si>
  <si>
    <t>Central Jersey, NJ</t>
  </si>
  <si>
    <t>Johnson City, TN</t>
  </si>
  <si>
    <t>Knoxville, TN</t>
  </si>
  <si>
    <t>Iowa</t>
  </si>
  <si>
    <t>Ocala - Gainesville, FL</t>
  </si>
  <si>
    <t>Savannah, GA</t>
  </si>
  <si>
    <t>Fayetteville, NC</t>
  </si>
  <si>
    <t>Little Rock, AR</t>
  </si>
  <si>
    <t>Northwest Arkansas, AR</t>
  </si>
  <si>
    <t>Tyler, TX</t>
  </si>
  <si>
    <t>3G Portable Storage, LLC</t>
  </si>
  <si>
    <t>Huntsville, AL</t>
  </si>
  <si>
    <t>Green Bay - Oshkosh, WI</t>
  </si>
  <si>
    <t>Chattanooga, TN</t>
  </si>
  <si>
    <t>Augusta, GA</t>
  </si>
  <si>
    <t>Wichita, KS</t>
  </si>
  <si>
    <t>Texarkana, TX</t>
  </si>
  <si>
    <t>Dover, DE</t>
  </si>
  <si>
    <t>Roanoke-Lynchburg, VA</t>
  </si>
  <si>
    <t>Grand Rapids, MI</t>
  </si>
  <si>
    <t>Sioux Falls, SD</t>
  </si>
  <si>
    <t>Toronto, ON, Canada</t>
  </si>
  <si>
    <t>Western Charlotte, NC</t>
  </si>
  <si>
    <t>Bethlehem, PA</t>
  </si>
  <si>
    <t>Montgomery, AL</t>
  </si>
  <si>
    <t>Corpus Christi, TX</t>
  </si>
  <si>
    <t>Sydney, AUS</t>
  </si>
  <si>
    <t>Melbourne, AUS</t>
  </si>
  <si>
    <t>Adelaide, AUS</t>
  </si>
  <si>
    <t>Macon, GA</t>
  </si>
  <si>
    <t>Columbus, GA</t>
  </si>
  <si>
    <t>Beaumont, TX</t>
  </si>
  <si>
    <t>Hattiesburg, MS</t>
  </si>
  <si>
    <t>Medford, OR</t>
  </si>
  <si>
    <t>Eugene, OR</t>
  </si>
  <si>
    <t>Springfield, MO</t>
  </si>
  <si>
    <t>Portland, ME</t>
  </si>
  <si>
    <t>Vancouver, BC, Canada</t>
  </si>
  <si>
    <t>Calgary, AB, Canada</t>
  </si>
  <si>
    <t>Brisbane, QLD, AUS</t>
  </si>
  <si>
    <t>Lubbock, TX</t>
  </si>
  <si>
    <t>Honolulu, HI</t>
  </si>
  <si>
    <t>Ottawa, ON, Canada</t>
  </si>
  <si>
    <t>Granite City, IL</t>
  </si>
  <si>
    <t>Central Texas</t>
  </si>
  <si>
    <t>McAllen, TX</t>
  </si>
  <si>
    <t>Winnipeg, MB, Canada</t>
  </si>
  <si>
    <t>Alexandria, LA</t>
  </si>
  <si>
    <t>Edmonton, AB</t>
  </si>
  <si>
    <t>Asheville, NC</t>
  </si>
  <si>
    <t>Halifax, NS Canada</t>
  </si>
  <si>
    <t>Montreal, QC Canada</t>
  </si>
  <si>
    <t>Traditional Container Repairs</t>
  </si>
  <si>
    <t>Light Labor</t>
  </si>
  <si>
    <t>Light Labor for Pressure Washing</t>
  </si>
  <si>
    <t>Light Labor for Painting (.25 for frame &amp; .50 for full container)</t>
  </si>
  <si>
    <t>Light Labor at .08/hour or 5 mins</t>
  </si>
  <si>
    <t>Light Labor at .16/hour or 10 mins</t>
  </si>
  <si>
    <t>Light Labor at .25/hour or 15 mins</t>
  </si>
  <si>
    <t>Light Labor at .50/hour or 30 mins</t>
  </si>
  <si>
    <t>Light Labor at .75/hour or 45 mins</t>
  </si>
  <si>
    <t>Light Labor at 1.0/hour or 60 mins</t>
  </si>
  <si>
    <t>Light Labor at 1.5/hour or 90 mins</t>
  </si>
  <si>
    <t>Light Labor at 2.0/hour or 120 mins</t>
  </si>
  <si>
    <t>15 max</t>
  </si>
  <si>
    <t>Heavy Labor</t>
  </si>
  <si>
    <t>Container Panel Paint</t>
  </si>
  <si>
    <t>Paint - White 1/2 Gallon</t>
  </si>
  <si>
    <r>
      <t xml:space="preserve">Panel Paint - Rustoleum State of CA Compliant </t>
    </r>
    <r>
      <rPr>
        <b/>
        <sz val="10"/>
        <rFont val="Arial"/>
        <family val="2"/>
      </rPr>
      <t>(CA only)</t>
    </r>
  </si>
  <si>
    <t>Corp. Ops.</t>
  </si>
  <si>
    <t>Heavy Labor at .16/hour or 10 mins</t>
  </si>
  <si>
    <t>Heavy Labor at .25/hour or 15 mins</t>
  </si>
  <si>
    <t>Heavy Labor at .50/hour or 30 mins</t>
  </si>
  <si>
    <t>Heavy Labor at .75/hour or 45 mins</t>
  </si>
  <si>
    <t>Heavy Labor at 1.0/hour or 60 mins</t>
  </si>
  <si>
    <t>Heavy Labor at 1.5/hour or 90 mins</t>
  </si>
  <si>
    <t>Heavy Labor at 2.0/hour or 120 mins</t>
  </si>
  <si>
    <t>Revised Form Changes Made: 7/19/2018 - Corrected 8/13/18 12:50pm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</si>
</sst>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;@"/>
    <numFmt numFmtId="166" formatCode="_(* #,##0_);_(* \(#,##0\);_(* &quot;-&quot;??_);_(@_)"/>
    <numFmt numFmtId="167" formatCode="m/d/yy\ h:mm"/>
    <numFmt numFmtId="168" formatCode="[&lt;=9999999]###\-####;\(###\)\ ###\-####"/>
  </numFmts>
  <fonts count="2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color indexed="55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9"/>
      <color indexed="81"/>
      <name val="Tahoma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i/>
      <u/>
      <sz val="10"/>
      <color rgb="FFFF0000"/>
      <name val="Arial"/>
      <family val="2"/>
    </font>
    <font>
      <b/>
      <i/>
      <u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2"/>
      <color theme="0"/>
      <name val="Arial"/>
      <family val="2"/>
    </font>
    <font>
      <b/>
      <i/>
      <sz val="1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</cellStyleXfs>
  <cellXfs count="299">
    <xf numFmtId="0" fontId="0" fillId="0" borderId="0" xfId="0"/>
    <xf numFmtId="0" fontId="0" fillId="0" borderId="0" xfId="0" applyProtection="1"/>
    <xf numFmtId="0" fontId="0" fillId="0" borderId="0" xfId="0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Protection="1"/>
    <xf numFmtId="0" fontId="0" fillId="0" borderId="0" xfId="0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wrapText="1"/>
    </xf>
    <xf numFmtId="0" fontId="0" fillId="0" borderId="0" xfId="0" applyFill="1" applyAlignment="1" applyProtection="1">
      <alignment wrapText="1"/>
    </xf>
    <xf numFmtId="0" fontId="0" fillId="0" borderId="0" xfId="0" applyFill="1" applyBorder="1" applyProtection="1"/>
    <xf numFmtId="0" fontId="0" fillId="0" borderId="0" xfId="0" applyFill="1" applyAlignment="1" applyProtection="1">
      <alignment horizontal="center"/>
    </xf>
    <xf numFmtId="44" fontId="0" fillId="0" borderId="1" xfId="0" applyNumberFormat="1" applyFill="1" applyBorder="1" applyAlignment="1" applyProtection="1">
      <alignment wrapText="1"/>
    </xf>
    <xf numFmtId="2" fontId="2" fillId="0" borderId="1" xfId="0" applyNumberFormat="1" applyFont="1" applyFill="1" applyBorder="1" applyAlignment="1" applyProtection="1">
      <alignment horizont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/>
    <xf numFmtId="0" fontId="0" fillId="0" borderId="0" xfId="0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/>
    </xf>
    <xf numFmtId="1" fontId="1" fillId="0" borderId="0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wrapText="1"/>
    </xf>
    <xf numFmtId="0" fontId="0" fillId="0" borderId="0" xfId="0" applyBorder="1" applyAlignment="1" applyProtection="1">
      <alignment wrapText="1"/>
    </xf>
    <xf numFmtId="1" fontId="7" fillId="3" borderId="2" xfId="0" applyNumberFormat="1" applyFont="1" applyFill="1" applyBorder="1" applyAlignment="1" applyProtection="1">
      <alignment horizontal="center" wrapText="1"/>
    </xf>
    <xf numFmtId="2" fontId="0" fillId="0" borderId="3" xfId="0" applyNumberFormat="1" applyFill="1" applyBorder="1" applyAlignment="1" applyProtection="1">
      <alignment horizontal="center" wrapText="1"/>
    </xf>
    <xf numFmtId="2" fontId="2" fillId="0" borderId="3" xfId="0" applyNumberFormat="1" applyFont="1" applyFill="1" applyBorder="1" applyAlignment="1" applyProtection="1">
      <alignment horizontal="center" wrapText="1"/>
    </xf>
    <xf numFmtId="0" fontId="7" fillId="3" borderId="1" xfId="0" applyFont="1" applyFill="1" applyBorder="1" applyAlignment="1" applyProtection="1">
      <alignment horizontal="center" wrapText="1"/>
    </xf>
    <xf numFmtId="0" fontId="2" fillId="0" borderId="1" xfId="0" applyFont="1" applyBorder="1"/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2" borderId="4" xfId="0" applyFont="1" applyFill="1" applyBorder="1" applyAlignment="1" applyProtection="1">
      <alignment horizontal="center"/>
      <protection locked="0"/>
    </xf>
    <xf numFmtId="14" fontId="7" fillId="2" borderId="8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166" fontId="2" fillId="0" borderId="1" xfId="1" applyNumberFormat="1" applyFont="1" applyFill="1" applyBorder="1" applyAlignment="1" applyProtection="1">
      <alignment horizontal="center" vertical="center"/>
    </xf>
    <xf numFmtId="44" fontId="9" fillId="0" borderId="9" xfId="2" applyFont="1" applyBorder="1" applyProtection="1"/>
    <xf numFmtId="44" fontId="9" fillId="0" borderId="0" xfId="0" applyNumberFormat="1" applyFont="1" applyProtection="1"/>
    <xf numFmtId="1" fontId="7" fillId="0" borderId="10" xfId="0" applyNumberFormat="1" applyFont="1" applyFill="1" applyBorder="1" applyAlignment="1" applyProtection="1">
      <alignment horizontal="center" vertical="center"/>
    </xf>
    <xf numFmtId="1" fontId="7" fillId="0" borderId="11" xfId="0" applyNumberFormat="1" applyFont="1" applyFill="1" applyBorder="1" applyAlignment="1" applyProtection="1">
      <alignment horizontal="center" vertical="center"/>
    </xf>
    <xf numFmtId="1" fontId="7" fillId="0" borderId="8" xfId="0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14" fontId="7" fillId="2" borderId="3" xfId="0" applyNumberFormat="1" applyFont="1" applyFill="1" applyBorder="1" applyAlignment="1" applyProtection="1">
      <alignment horizontal="center" vertical="center"/>
      <protection locked="0"/>
    </xf>
    <xf numFmtId="14" fontId="7" fillId="2" borderId="1" xfId="0" applyNumberFormat="1" applyFont="1" applyFill="1" applyBorder="1" applyAlignment="1" applyProtection="1">
      <alignment horizontal="center" vertical="center"/>
      <protection locked="0"/>
    </xf>
    <xf numFmtId="14" fontId="7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43" fontId="1" fillId="0" borderId="3" xfId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/>
    </xf>
    <xf numFmtId="0" fontId="7" fillId="4" borderId="4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right"/>
    </xf>
    <xf numFmtId="44" fontId="1" fillId="0" borderId="0" xfId="0" applyNumberFormat="1" applyFont="1" applyProtection="1"/>
    <xf numFmtId="0" fontId="0" fillId="0" borderId="0" xfId="0" applyAlignment="1" applyProtection="1">
      <alignment horizontal="center"/>
    </xf>
    <xf numFmtId="0" fontId="1" fillId="0" borderId="0" xfId="0" applyFont="1" applyProtection="1"/>
    <xf numFmtId="44" fontId="1" fillId="0" borderId="0" xfId="2" applyFont="1" applyProtection="1"/>
    <xf numFmtId="0" fontId="10" fillId="0" borderId="0" xfId="0" applyFont="1" applyFill="1" applyBorder="1" applyProtection="1"/>
    <xf numFmtId="0" fontId="10" fillId="0" borderId="30" xfId="0" applyFont="1" applyFill="1" applyBorder="1" applyProtection="1"/>
    <xf numFmtId="2" fontId="0" fillId="0" borderId="10" xfId="0" applyNumberFormat="1" applyFill="1" applyBorder="1" applyAlignment="1" applyProtection="1">
      <alignment horizontal="center" wrapText="1"/>
    </xf>
    <xf numFmtId="44" fontId="0" fillId="0" borderId="11" xfId="0" applyNumberFormat="1" applyFill="1" applyBorder="1" applyAlignment="1" applyProtection="1">
      <alignment wrapText="1"/>
    </xf>
    <xf numFmtId="2" fontId="2" fillId="0" borderId="11" xfId="0" applyNumberFormat="1" applyFont="1" applyFill="1" applyBorder="1" applyAlignment="1" applyProtection="1">
      <alignment horizontal="center" wrapText="1"/>
    </xf>
    <xf numFmtId="43" fontId="1" fillId="2" borderId="3" xfId="0" applyNumberFormat="1" applyFont="1" applyFill="1" applyBorder="1" applyAlignment="1" applyProtection="1">
      <alignment horizontal="left"/>
      <protection locked="0"/>
    </xf>
    <xf numFmtId="43" fontId="1" fillId="0" borderId="5" xfId="1" applyFont="1" applyFill="1" applyBorder="1" applyAlignment="1" applyProtection="1">
      <alignment horizontal="center"/>
    </xf>
    <xf numFmtId="43" fontId="1" fillId="0" borderId="10" xfId="1" applyFont="1" applyFill="1" applyBorder="1" applyAlignment="1" applyProtection="1">
      <alignment horizontal="center"/>
    </xf>
    <xf numFmtId="43" fontId="1" fillId="2" borderId="5" xfId="0" applyNumberFormat="1" applyFont="1" applyFill="1" applyBorder="1" applyAlignment="1" applyProtection="1">
      <alignment horizontal="left"/>
      <protection locked="0"/>
    </xf>
    <xf numFmtId="0" fontId="2" fillId="0" borderId="10" xfId="0" applyFont="1" applyFill="1" applyBorder="1" applyAlignment="1" applyProtection="1">
      <alignment horizontal="center"/>
    </xf>
    <xf numFmtId="2" fontId="2" fillId="0" borderId="11" xfId="0" applyNumberFormat="1" applyFont="1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2" fontId="2" fillId="0" borderId="6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44" fontId="0" fillId="0" borderId="11" xfId="2" applyFont="1" applyFill="1" applyBorder="1" applyAlignment="1" applyProtection="1">
      <alignment wrapText="1"/>
    </xf>
    <xf numFmtId="44" fontId="2" fillId="0" borderId="8" xfId="2" applyFont="1" applyFill="1" applyBorder="1" applyAlignment="1" applyProtection="1"/>
    <xf numFmtId="44" fontId="0" fillId="0" borderId="1" xfId="2" applyFont="1" applyFill="1" applyBorder="1" applyAlignment="1" applyProtection="1">
      <alignment wrapText="1"/>
    </xf>
    <xf numFmtId="44" fontId="2" fillId="0" borderId="4" xfId="2" applyFont="1" applyFill="1" applyBorder="1" applyAlignment="1" applyProtection="1"/>
    <xf numFmtId="2" fontId="2" fillId="0" borderId="11" xfId="2" applyNumberFormat="1" applyFont="1" applyFill="1" applyBorder="1" applyAlignment="1" applyProtection="1">
      <alignment horizontal="center" wrapText="1"/>
    </xf>
    <xf numFmtId="2" fontId="2" fillId="0" borderId="1" xfId="2" applyNumberFormat="1" applyFont="1" applyFill="1" applyBorder="1" applyAlignment="1" applyProtection="1">
      <alignment horizontal="center" wrapText="1"/>
    </xf>
    <xf numFmtId="44" fontId="2" fillId="0" borderId="8" xfId="2" applyFont="1" applyFill="1" applyBorder="1" applyProtection="1"/>
    <xf numFmtId="44" fontId="2" fillId="0" borderId="4" xfId="2" applyFont="1" applyFill="1" applyBorder="1" applyProtection="1"/>
    <xf numFmtId="44" fontId="0" fillId="0" borderId="11" xfId="2" applyFont="1" applyFill="1" applyBorder="1" applyProtection="1"/>
    <xf numFmtId="44" fontId="0" fillId="0" borderId="1" xfId="2" applyFont="1" applyFill="1" applyBorder="1" applyProtection="1"/>
    <xf numFmtId="44" fontId="2" fillId="0" borderId="7" xfId="2" applyFont="1" applyFill="1" applyBorder="1" applyProtection="1"/>
    <xf numFmtId="44" fontId="1" fillId="2" borderId="6" xfId="2" applyFont="1" applyFill="1" applyBorder="1" applyProtection="1">
      <protection locked="0"/>
    </xf>
    <xf numFmtId="0" fontId="0" fillId="0" borderId="1" xfId="0" applyBorder="1" applyProtection="1"/>
    <xf numFmtId="44" fontId="0" fillId="0" borderId="1" xfId="2" applyFont="1" applyBorder="1" applyProtection="1"/>
    <xf numFmtId="0" fontId="1" fillId="0" borderId="33" xfId="0" applyFont="1" applyBorder="1" applyProtection="1"/>
    <xf numFmtId="44" fontId="1" fillId="0" borderId="33" xfId="2" applyFont="1" applyBorder="1" applyProtection="1"/>
    <xf numFmtId="2" fontId="2" fillId="0" borderId="6" xfId="0" applyNumberFormat="1" applyFont="1" applyFill="1" applyBorder="1" applyAlignment="1" applyProtection="1">
      <alignment horizontal="center" vertical="justify" wrapText="1"/>
    </xf>
    <xf numFmtId="2" fontId="0" fillId="0" borderId="5" xfId="0" applyNumberFormat="1" applyFill="1" applyBorder="1" applyAlignment="1" applyProtection="1">
      <alignment horizontal="center" vertical="justify" wrapText="1"/>
    </xf>
    <xf numFmtId="44" fontId="0" fillId="0" borderId="6" xfId="2" applyFont="1" applyFill="1" applyBorder="1" applyAlignment="1" applyProtection="1">
      <alignment vertical="justify" wrapText="1"/>
    </xf>
    <xf numFmtId="2" fontId="2" fillId="0" borderId="6" xfId="2" applyNumberFormat="1" applyFont="1" applyFill="1" applyBorder="1" applyAlignment="1" applyProtection="1">
      <alignment horizontal="center" vertical="justify" wrapText="1"/>
    </xf>
    <xf numFmtId="2" fontId="2" fillId="0" borderId="5" xfId="0" applyNumberFormat="1" applyFont="1" applyFill="1" applyBorder="1" applyAlignment="1" applyProtection="1">
      <alignment horizontal="center" vertical="justify" wrapText="1"/>
    </xf>
    <xf numFmtId="0" fontId="0" fillId="0" borderId="5" xfId="0" applyFill="1" applyBorder="1" applyAlignment="1" applyProtection="1">
      <alignment horizontal="center" vertical="justify"/>
    </xf>
    <xf numFmtId="44" fontId="0" fillId="0" borderId="6" xfId="2" applyFont="1" applyFill="1" applyBorder="1" applyAlignment="1" applyProtection="1">
      <alignment vertical="justify"/>
    </xf>
    <xf numFmtId="2" fontId="2" fillId="0" borderId="6" xfId="0" applyNumberFormat="1" applyFont="1" applyFill="1" applyBorder="1" applyAlignment="1" applyProtection="1">
      <alignment horizontal="center" vertical="justify"/>
    </xf>
    <xf numFmtId="0" fontId="0" fillId="0" borderId="1" xfId="1" applyNumberFormat="1" applyFont="1" applyBorder="1" applyAlignment="1" applyProtection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2" fontId="2" fillId="0" borderId="34" xfId="0" applyNumberFormat="1" applyFont="1" applyFill="1" applyBorder="1" applyAlignment="1" applyProtection="1">
      <alignment horizontal="center" wrapText="1"/>
    </xf>
    <xf numFmtId="44" fontId="2" fillId="0" borderId="35" xfId="2" applyFont="1" applyFill="1" applyBorder="1" applyAlignment="1" applyProtection="1"/>
    <xf numFmtId="0" fontId="14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/>
    </xf>
    <xf numFmtId="44" fontId="1" fillId="0" borderId="17" xfId="2" applyFont="1" applyFill="1" applyBorder="1" applyProtection="1"/>
    <xf numFmtId="0" fontId="15" fillId="0" borderId="17" xfId="0" applyFont="1" applyFill="1" applyBorder="1" applyAlignment="1" applyProtection="1">
      <alignment horizontal="center" vertical="center" wrapText="1"/>
    </xf>
    <xf numFmtId="44" fontId="1" fillId="0" borderId="0" xfId="2" applyFont="1" applyFill="1" applyBorder="1" applyProtection="1"/>
    <xf numFmtId="44" fontId="1" fillId="0" borderId="0" xfId="2" applyFont="1" applyFill="1" applyProtection="1"/>
    <xf numFmtId="0" fontId="0" fillId="0" borderId="0" xfId="0" applyFill="1" applyBorder="1" applyAlignment="1" applyProtection="1">
      <alignment wrapText="1"/>
    </xf>
    <xf numFmtId="44" fontId="15" fillId="0" borderId="0" xfId="2" applyFont="1" applyFill="1" applyBorder="1" applyAlignment="1" applyProtection="1">
      <alignment horizontal="center" vertical="center" wrapText="1"/>
    </xf>
    <xf numFmtId="44" fontId="1" fillId="0" borderId="0" xfId="2" applyFont="1" applyFill="1" applyBorder="1" applyAlignment="1" applyProtection="1">
      <alignment horizontal="center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 applyProtection="1"/>
    <xf numFmtId="43" fontId="1" fillId="0" borderId="11" xfId="1" applyFont="1" applyFill="1" applyBorder="1" applyAlignment="1" applyProtection="1">
      <alignment horizontal="center"/>
    </xf>
    <xf numFmtId="43" fontId="1" fillId="0" borderId="8" xfId="1" applyFont="1" applyFill="1" applyBorder="1" applyAlignment="1" applyProtection="1">
      <alignment horizontal="center"/>
    </xf>
    <xf numFmtId="43" fontId="1" fillId="0" borderId="1" xfId="1" applyFont="1" applyFill="1" applyBorder="1" applyAlignment="1" applyProtection="1">
      <alignment horizontal="center"/>
    </xf>
    <xf numFmtId="43" fontId="1" fillId="0" borderId="4" xfId="1" applyFont="1" applyFill="1" applyBorder="1" applyAlignment="1" applyProtection="1">
      <alignment horizontal="center"/>
    </xf>
    <xf numFmtId="43" fontId="1" fillId="0" borderId="6" xfId="1" applyFont="1" applyFill="1" applyBorder="1" applyAlignment="1" applyProtection="1">
      <alignment horizontal="center"/>
    </xf>
    <xf numFmtId="43" fontId="1" fillId="0" borderId="7" xfId="1" applyFont="1" applyFill="1" applyBorder="1" applyAlignment="1" applyProtection="1">
      <alignment horizontal="center"/>
    </xf>
    <xf numFmtId="43" fontId="1" fillId="2" borderId="1" xfId="0" applyNumberFormat="1" applyFont="1" applyFill="1" applyBorder="1" applyAlignment="1" applyProtection="1">
      <alignment horizontal="left"/>
      <protection locked="0"/>
    </xf>
    <xf numFmtId="43" fontId="1" fillId="2" borderId="4" xfId="0" applyNumberFormat="1" applyFont="1" applyFill="1" applyBorder="1" applyAlignment="1" applyProtection="1">
      <alignment horizontal="left"/>
      <protection locked="0"/>
    </xf>
    <xf numFmtId="43" fontId="1" fillId="2" borderId="6" xfId="0" applyNumberFormat="1" applyFont="1" applyFill="1" applyBorder="1" applyAlignment="1" applyProtection="1">
      <alignment horizontal="left"/>
      <protection locked="0"/>
    </xf>
    <xf numFmtId="43" fontId="1" fillId="2" borderId="7" xfId="0" applyNumberFormat="1" applyFont="1" applyFill="1" applyBorder="1" applyAlignment="1" applyProtection="1">
      <alignment horizontal="left"/>
      <protection locked="0"/>
    </xf>
    <xf numFmtId="0" fontId="0" fillId="5" borderId="0" xfId="0" applyFill="1" applyProtection="1"/>
    <xf numFmtId="0" fontId="2" fillId="0" borderId="0" xfId="0" applyFont="1" applyFill="1" applyProtection="1"/>
    <xf numFmtId="0" fontId="0" fillId="0" borderId="36" xfId="0" applyFill="1" applyBorder="1" applyAlignment="1" applyProtection="1">
      <alignment horizontal="center"/>
    </xf>
    <xf numFmtId="44" fontId="0" fillId="0" borderId="37" xfId="2" applyFont="1" applyFill="1" applyBorder="1" applyProtection="1"/>
    <xf numFmtId="2" fontId="2" fillId="0" borderId="37" xfId="0" applyNumberFormat="1" applyFont="1" applyFill="1" applyBorder="1" applyAlignment="1" applyProtection="1">
      <alignment horizontal="center"/>
    </xf>
    <xf numFmtId="0" fontId="7" fillId="3" borderId="2" xfId="0" applyFont="1" applyFill="1" applyBorder="1" applyAlignment="1" applyProtection="1">
      <alignment horizontal="center" wrapText="1"/>
    </xf>
    <xf numFmtId="0" fontId="2" fillId="0" borderId="0" xfId="0" applyFont="1" applyFill="1" applyAlignment="1" applyProtection="1">
      <alignment horizontal="right"/>
    </xf>
    <xf numFmtId="0" fontId="1" fillId="5" borderId="0" xfId="0" applyFont="1" applyFill="1" applyProtection="1"/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4" fontId="0" fillId="0" borderId="6" xfId="0" applyNumberFormat="1" applyFill="1" applyBorder="1" applyAlignment="1" applyProtection="1">
      <alignment wrapText="1"/>
    </xf>
    <xf numFmtId="1" fontId="17" fillId="0" borderId="0" xfId="3" applyNumberFormat="1" applyFont="1"/>
    <xf numFmtId="0" fontId="2" fillId="0" borderId="0" xfId="3" applyNumberFormat="1"/>
    <xf numFmtId="1" fontId="8" fillId="0" borderId="0" xfId="3" applyNumberFormat="1" applyFont="1" applyAlignment="1">
      <alignment horizontal="centerContinuous"/>
    </xf>
    <xf numFmtId="1" fontId="2" fillId="0" borderId="0" xfId="3" applyNumberFormat="1"/>
    <xf numFmtId="167" fontId="2" fillId="0" borderId="0" xfId="3" applyNumberFormat="1" applyAlignment="1">
      <alignment shrinkToFit="1"/>
    </xf>
    <xf numFmtId="0" fontId="2" fillId="0" borderId="0" xfId="3"/>
    <xf numFmtId="1" fontId="1" fillId="0" borderId="0" xfId="3" applyNumberFormat="1" applyFont="1"/>
    <xf numFmtId="0" fontId="1" fillId="0" borderId="0" xfId="3" applyNumberFormat="1" applyFont="1"/>
    <xf numFmtId="44" fontId="0" fillId="0" borderId="1" xfId="4" applyFont="1" applyFill="1" applyBorder="1" applyProtection="1"/>
    <xf numFmtId="0" fontId="0" fillId="0" borderId="34" xfId="0" applyFill="1" applyBorder="1" applyAlignment="1" applyProtection="1">
      <alignment horizontal="center"/>
    </xf>
    <xf numFmtId="44" fontId="0" fillId="0" borderId="41" xfId="2" applyFont="1" applyFill="1" applyBorder="1" applyProtection="1"/>
    <xf numFmtId="2" fontId="2" fillId="0" borderId="41" xfId="0" applyNumberFormat="1" applyFont="1" applyFill="1" applyBorder="1" applyAlignment="1" applyProtection="1">
      <alignment horizontal="center"/>
    </xf>
    <xf numFmtId="44" fontId="0" fillId="0" borderId="1" xfId="2" applyFont="1" applyFill="1" applyBorder="1" applyAlignment="1" applyProtection="1">
      <alignment vertical="justify"/>
    </xf>
    <xf numFmtId="2" fontId="2" fillId="0" borderId="1" xfId="0" applyNumberFormat="1" applyFont="1" applyFill="1" applyBorder="1" applyAlignment="1" applyProtection="1">
      <alignment horizontal="center" vertical="justify"/>
    </xf>
    <xf numFmtId="0" fontId="12" fillId="4" borderId="17" xfId="0" applyFont="1" applyFill="1" applyBorder="1" applyAlignment="1" applyProtection="1">
      <alignment vertical="center" wrapText="1"/>
    </xf>
    <xf numFmtId="0" fontId="12" fillId="4" borderId="18" xfId="0" applyFont="1" applyFill="1" applyBorder="1" applyAlignment="1" applyProtection="1">
      <alignment vertical="center" wrapText="1"/>
    </xf>
    <xf numFmtId="44" fontId="1" fillId="5" borderId="17" xfId="2" applyFont="1" applyFill="1" applyBorder="1" applyProtection="1"/>
    <xf numFmtId="44" fontId="1" fillId="5" borderId="19" xfId="2" applyFont="1" applyFill="1" applyBorder="1" applyProtection="1"/>
    <xf numFmtId="1" fontId="7" fillId="3" borderId="29" xfId="0" applyNumberFormat="1" applyFont="1" applyFill="1" applyBorder="1" applyAlignment="1" applyProtection="1">
      <alignment horizontal="center" wrapText="1"/>
    </xf>
    <xf numFmtId="0" fontId="18" fillId="6" borderId="0" xfId="0" applyFont="1" applyFill="1" applyAlignment="1" applyProtection="1">
      <alignment horizontal="center"/>
    </xf>
    <xf numFmtId="0" fontId="0" fillId="0" borderId="3" xfId="0" applyFill="1" applyBorder="1" applyAlignment="1" applyProtection="1">
      <alignment horizontal="center" vertical="justify"/>
    </xf>
    <xf numFmtId="0" fontId="7" fillId="3" borderId="2" xfId="0" applyFont="1" applyFill="1" applyBorder="1" applyAlignment="1" applyProtection="1">
      <alignment horizontal="left" wrapText="1"/>
    </xf>
    <xf numFmtId="44" fontId="2" fillId="0" borderId="8" xfId="2" applyFont="1" applyFill="1" applyBorder="1" applyAlignment="1" applyProtection="1">
      <alignment horizontal="left"/>
    </xf>
    <xf numFmtId="44" fontId="2" fillId="0" borderId="38" xfId="2" applyFont="1" applyFill="1" applyBorder="1" applyAlignment="1" applyProtection="1">
      <alignment horizontal="left"/>
    </xf>
    <xf numFmtId="44" fontId="2" fillId="0" borderId="4" xfId="2" applyFont="1" applyFill="1" applyBorder="1" applyAlignment="1" applyProtection="1">
      <alignment horizontal="left"/>
    </xf>
    <xf numFmtId="0" fontId="2" fillId="0" borderId="0" xfId="3" applyNumberFormat="1" applyFill="1"/>
    <xf numFmtId="0" fontId="1" fillId="4" borderId="16" xfId="0" applyFont="1" applyFill="1" applyBorder="1" applyAlignment="1" applyProtection="1">
      <alignment vertical="center" wrapText="1"/>
    </xf>
    <xf numFmtId="44" fontId="19" fillId="4" borderId="17" xfId="0" applyNumberFormat="1" applyFont="1" applyFill="1" applyBorder="1" applyAlignment="1" applyProtection="1">
      <alignment horizontal="left" vertical="center" wrapText="1"/>
    </xf>
    <xf numFmtId="44" fontId="2" fillId="8" borderId="1" xfId="2" applyNumberFormat="1" applyFont="1" applyFill="1" applyBorder="1" applyAlignment="1" applyProtection="1">
      <alignment horizontal="center" vertical="center"/>
    </xf>
    <xf numFmtId="0" fontId="2" fillId="8" borderId="1" xfId="0" applyFont="1" applyFill="1" applyBorder="1" applyAlignment="1" applyProtection="1">
      <alignment horizontal="center"/>
    </xf>
    <xf numFmtId="165" fontId="2" fillId="8" borderId="1" xfId="0" applyNumberFormat="1" applyFont="1" applyFill="1" applyBorder="1" applyAlignment="1" applyProtection="1">
      <alignment horizontal="center" vertical="center"/>
    </xf>
    <xf numFmtId="0" fontId="2" fillId="8" borderId="1" xfId="0" applyFont="1" applyFill="1" applyBorder="1" applyProtection="1"/>
    <xf numFmtId="0" fontId="1" fillId="8" borderId="42" xfId="0" applyFont="1" applyFill="1" applyBorder="1" applyProtection="1"/>
    <xf numFmtId="0" fontId="1" fillId="8" borderId="43" xfId="0" applyFont="1" applyFill="1" applyBorder="1" applyProtection="1"/>
    <xf numFmtId="0" fontId="1" fillId="8" borderId="44" xfId="0" applyFont="1" applyFill="1" applyBorder="1" applyProtection="1"/>
    <xf numFmtId="0" fontId="1" fillId="8" borderId="47" xfId="0" applyFont="1" applyFill="1" applyBorder="1" applyProtection="1"/>
    <xf numFmtId="0" fontId="1" fillId="8" borderId="48" xfId="0" applyFont="1" applyFill="1" applyBorder="1" applyProtection="1"/>
    <xf numFmtId="0" fontId="1" fillId="8" borderId="49" xfId="0" applyFont="1" applyFill="1" applyBorder="1" applyProtection="1"/>
    <xf numFmtId="0" fontId="2" fillId="0" borderId="0" xfId="0" applyFont="1" applyFill="1" applyAlignment="1" applyProtection="1"/>
    <xf numFmtId="0" fontId="2" fillId="0" borderId="0" xfId="3" applyNumberFormat="1" applyAlignment="1">
      <alignment horizontal="center"/>
    </xf>
    <xf numFmtId="0" fontId="2" fillId="0" borderId="0" xfId="3" applyAlignment="1">
      <alignment horizontal="center"/>
    </xf>
    <xf numFmtId="0" fontId="1" fillId="0" borderId="0" xfId="3" applyNumberFormat="1" applyFont="1" applyAlignment="1">
      <alignment horizontal="center"/>
    </xf>
    <xf numFmtId="0" fontId="2" fillId="8" borderId="0" xfId="3" applyNumberFormat="1" applyFill="1" applyAlignment="1">
      <alignment horizontal="center"/>
    </xf>
    <xf numFmtId="0" fontId="7" fillId="3" borderId="29" xfId="0" applyFont="1" applyFill="1" applyBorder="1" applyAlignment="1" applyProtection="1">
      <alignment horizontal="center" wrapText="1"/>
    </xf>
    <xf numFmtId="0" fontId="2" fillId="0" borderId="1" xfId="0" applyFont="1" applyFill="1" applyBorder="1" applyProtection="1"/>
    <xf numFmtId="168" fontId="7" fillId="2" borderId="7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3" applyNumberFormat="1" applyFill="1" applyAlignment="1">
      <alignment horizontal="center"/>
    </xf>
    <xf numFmtId="0" fontId="24" fillId="0" borderId="0" xfId="5" applyFont="1" applyFill="1" applyAlignment="1" applyProtection="1">
      <alignment horizontal="center" wrapText="1"/>
    </xf>
    <xf numFmtId="0" fontId="2" fillId="0" borderId="0" xfId="5" applyFill="1" applyAlignment="1" applyProtection="1">
      <alignment wrapText="1"/>
    </xf>
    <xf numFmtId="0" fontId="25" fillId="0" borderId="0" xfId="5" applyFont="1" applyFill="1" applyAlignment="1" applyProtection="1">
      <alignment horizontal="center" wrapText="1"/>
    </xf>
    <xf numFmtId="0" fontId="2" fillId="0" borderId="0" xfId="5" applyFill="1" applyAlignment="1" applyProtection="1">
      <alignment horizontal="center"/>
    </xf>
    <xf numFmtId="164" fontId="2" fillId="0" borderId="0" xfId="5" applyNumberFormat="1" applyFill="1" applyProtection="1"/>
    <xf numFmtId="0" fontId="26" fillId="0" borderId="0" xfId="5" applyFont="1" applyFill="1" applyAlignment="1" applyProtection="1">
      <alignment horizontal="center"/>
    </xf>
    <xf numFmtId="0" fontId="10" fillId="0" borderId="0" xfId="5" applyFont="1" applyFill="1" applyBorder="1" applyAlignment="1" applyProtection="1">
      <alignment horizontal="center"/>
    </xf>
    <xf numFmtId="0" fontId="10" fillId="0" borderId="0" xfId="5" applyFont="1" applyFill="1" applyBorder="1" applyProtection="1"/>
    <xf numFmtId="0" fontId="2" fillId="0" borderId="0" xfId="5" applyFill="1" applyProtection="1"/>
    <xf numFmtId="164" fontId="2" fillId="5" borderId="51" xfId="5" applyNumberFormat="1" applyFill="1" applyBorder="1" applyProtection="1"/>
    <xf numFmtId="164" fontId="2" fillId="5" borderId="52" xfId="5" applyNumberFormat="1" applyFill="1" applyBorder="1" applyProtection="1"/>
    <xf numFmtId="164" fontId="2" fillId="5" borderId="53" xfId="5" applyNumberFormat="1" applyFill="1" applyBorder="1" applyProtection="1"/>
    <xf numFmtId="0" fontId="26" fillId="0" borderId="0" xfId="5" applyFont="1" applyFill="1" applyAlignment="1" applyProtection="1">
      <alignment horizontal="left"/>
    </xf>
    <xf numFmtId="0" fontId="2" fillId="0" borderId="0" xfId="5" applyFill="1" applyAlignment="1" applyProtection="1">
      <alignment horizontal="center" wrapText="1"/>
    </xf>
    <xf numFmtId="0" fontId="26" fillId="0" borderId="0" xfId="5" applyFont="1" applyFill="1" applyBorder="1" applyAlignment="1" applyProtection="1">
      <alignment horizontal="left"/>
    </xf>
    <xf numFmtId="44" fontId="2" fillId="0" borderId="7" xfId="2" applyFont="1" applyFill="1" applyBorder="1" applyAlignment="1" applyProtection="1"/>
    <xf numFmtId="44" fontId="2" fillId="0" borderId="7" xfId="2" applyFont="1" applyFill="1" applyBorder="1" applyAlignment="1" applyProtection="1">
      <alignment horizontal="left"/>
    </xf>
    <xf numFmtId="0" fontId="8" fillId="7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horizontal="left" wrapText="1"/>
    </xf>
    <xf numFmtId="0" fontId="3" fillId="0" borderId="32" xfId="0" applyFont="1" applyFill="1" applyBorder="1" applyAlignment="1" applyProtection="1">
      <alignment horizontal="left" wrapText="1"/>
    </xf>
    <xf numFmtId="0" fontId="0" fillId="0" borderId="19" xfId="0" applyBorder="1" applyAlignment="1">
      <alignment horizontal="left" wrapText="1"/>
    </xf>
    <xf numFmtId="0" fontId="2" fillId="0" borderId="32" xfId="0" applyFont="1" applyFill="1" applyBorder="1" applyAlignment="1" applyProtection="1">
      <alignment horizontal="left" wrapText="1"/>
    </xf>
    <xf numFmtId="0" fontId="23" fillId="0" borderId="0" xfId="0" applyFont="1" applyAlignment="1" applyProtection="1">
      <alignment horizontal="center"/>
    </xf>
    <xf numFmtId="0" fontId="7" fillId="4" borderId="10" xfId="0" applyFont="1" applyFill="1" applyBorder="1" applyAlignment="1" applyProtection="1">
      <alignment horizontal="center"/>
    </xf>
    <xf numFmtId="0" fontId="7" fillId="4" borderId="11" xfId="0" applyFont="1" applyFill="1" applyBorder="1" applyAlignment="1" applyProtection="1">
      <alignment horizontal="center"/>
    </xf>
    <xf numFmtId="0" fontId="1" fillId="2" borderId="32" xfId="0" applyFont="1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left" vertical="center" wrapText="1"/>
      <protection locked="0"/>
    </xf>
    <xf numFmtId="0" fontId="1" fillId="2" borderId="18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/>
    </xf>
    <xf numFmtId="0" fontId="7" fillId="0" borderId="23" xfId="0" applyFont="1" applyFill="1" applyBorder="1" applyAlignment="1" applyProtection="1">
      <alignment horizontal="center"/>
    </xf>
    <xf numFmtId="0" fontId="12" fillId="4" borderId="16" xfId="0" applyFont="1" applyFill="1" applyBorder="1" applyAlignment="1" applyProtection="1">
      <alignment horizontal="left" vertical="center" wrapText="1"/>
    </xf>
    <xf numFmtId="0" fontId="12" fillId="4" borderId="17" xfId="0" applyFont="1" applyFill="1" applyBorder="1" applyAlignment="1" applyProtection="1">
      <alignment horizontal="left" vertical="center" wrapText="1"/>
    </xf>
    <xf numFmtId="0" fontId="13" fillId="4" borderId="24" xfId="0" applyFont="1" applyFill="1" applyBorder="1" applyAlignment="1" applyProtection="1">
      <alignment horizontal="center" vertical="center"/>
    </xf>
    <xf numFmtId="0" fontId="13" fillId="4" borderId="25" xfId="0" applyFont="1" applyFill="1" applyBorder="1" applyAlignment="1" applyProtection="1">
      <alignment horizontal="center" vertical="center"/>
    </xf>
    <xf numFmtId="0" fontId="13" fillId="4" borderId="27" xfId="0" applyFont="1" applyFill="1" applyBorder="1" applyAlignment="1" applyProtection="1">
      <alignment horizontal="center" vertical="center"/>
    </xf>
    <xf numFmtId="0" fontId="13" fillId="4" borderId="28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left" vertical="center"/>
    </xf>
    <xf numFmtId="0" fontId="12" fillId="4" borderId="24" xfId="0" applyFont="1" applyFill="1" applyBorder="1" applyAlignment="1" applyProtection="1">
      <alignment horizontal="left" vertical="center"/>
    </xf>
    <xf numFmtId="0" fontId="12" fillId="4" borderId="26" xfId="0" applyFont="1" applyFill="1" applyBorder="1" applyAlignment="1" applyProtection="1">
      <alignment horizontal="left" vertical="center"/>
    </xf>
    <xf numFmtId="0" fontId="12" fillId="4" borderId="27" xfId="0" applyFont="1" applyFill="1" applyBorder="1" applyAlignment="1" applyProtection="1">
      <alignment horizontal="left" vertical="center"/>
    </xf>
    <xf numFmtId="0" fontId="19" fillId="4" borderId="24" xfId="0" applyFont="1" applyFill="1" applyBorder="1" applyAlignment="1" applyProtection="1">
      <alignment horizontal="center" vertical="center"/>
    </xf>
    <xf numFmtId="0" fontId="19" fillId="4" borderId="25" xfId="0" applyFont="1" applyFill="1" applyBorder="1" applyAlignment="1" applyProtection="1">
      <alignment horizontal="center" vertical="center"/>
    </xf>
    <xf numFmtId="0" fontId="19" fillId="4" borderId="27" xfId="0" applyFont="1" applyFill="1" applyBorder="1" applyAlignment="1" applyProtection="1">
      <alignment horizontal="center" vertical="center"/>
    </xf>
    <xf numFmtId="0" fontId="19" fillId="4" borderId="28" xfId="0" applyFont="1" applyFill="1" applyBorder="1" applyAlignment="1" applyProtection="1">
      <alignment horizontal="center" vertical="center"/>
    </xf>
    <xf numFmtId="0" fontId="0" fillId="0" borderId="32" xfId="0" applyFill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horizontal="center"/>
    </xf>
    <xf numFmtId="0" fontId="1" fillId="0" borderId="27" xfId="0" applyFont="1" applyFill="1" applyBorder="1" applyAlignment="1" applyProtection="1">
      <alignment horizontal="center"/>
    </xf>
    <xf numFmtId="0" fontId="7" fillId="3" borderId="39" xfId="0" applyFont="1" applyFill="1" applyBorder="1" applyAlignment="1" applyProtection="1">
      <alignment horizontal="center" wrapText="1"/>
    </xf>
    <xf numFmtId="0" fontId="7" fillId="3" borderId="40" xfId="0" applyFont="1" applyFill="1" applyBorder="1" applyAlignment="1" applyProtection="1">
      <alignment horizontal="center" wrapText="1"/>
    </xf>
    <xf numFmtId="0" fontId="3" fillId="0" borderId="31" xfId="0" applyFont="1" applyFill="1" applyBorder="1" applyAlignment="1" applyProtection="1">
      <alignment horizontal="left" wrapText="1"/>
    </xf>
    <xf numFmtId="0" fontId="0" fillId="0" borderId="20" xfId="0" applyBorder="1" applyAlignment="1">
      <alignment horizontal="left" wrapText="1"/>
    </xf>
    <xf numFmtId="0" fontId="2" fillId="0" borderId="11" xfId="0" applyFont="1" applyFill="1" applyBorder="1" applyAlignment="1" applyProtection="1">
      <alignment horizontal="left" wrapText="1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2" fillId="0" borderId="54" xfId="0" applyFont="1" applyFill="1" applyBorder="1" applyAlignment="1" applyProtection="1">
      <alignment horizontal="left" wrapText="1"/>
    </xf>
    <xf numFmtId="0" fontId="2" fillId="0" borderId="55" xfId="0" applyFont="1" applyFill="1" applyBorder="1" applyAlignment="1" applyProtection="1">
      <alignment horizontal="left" wrapText="1"/>
    </xf>
    <xf numFmtId="0" fontId="2" fillId="0" borderId="32" xfId="0" applyFont="1" applyFill="1" applyBorder="1" applyAlignment="1">
      <alignment horizontal="left" wrapText="1"/>
    </xf>
    <xf numFmtId="0" fontId="7" fillId="4" borderId="3" xfId="0" applyFont="1" applyFill="1" applyBorder="1" applyAlignment="1" applyProtection="1">
      <alignment horizontal="center"/>
    </xf>
    <xf numFmtId="0" fontId="7" fillId="4" borderId="1" xfId="0" applyFont="1" applyFill="1" applyBorder="1" applyAlignment="1" applyProtection="1">
      <alignment horizontal="center"/>
    </xf>
    <xf numFmtId="0" fontId="7" fillId="4" borderId="5" xfId="0" applyFont="1" applyFill="1" applyBorder="1" applyAlignment="1" applyProtection="1">
      <alignment horizontal="center"/>
    </xf>
    <xf numFmtId="0" fontId="7" fillId="4" borderId="6" xfId="0" applyFont="1" applyFill="1" applyBorder="1" applyAlignment="1" applyProtection="1">
      <alignment horizontal="center"/>
    </xf>
    <xf numFmtId="0" fontId="27" fillId="9" borderId="39" xfId="0" applyFont="1" applyFill="1" applyBorder="1" applyAlignment="1" applyProtection="1">
      <alignment horizontal="center"/>
    </xf>
    <xf numFmtId="0" fontId="27" fillId="9" borderId="50" xfId="0" applyFont="1" applyFill="1" applyBorder="1" applyAlignment="1" applyProtection="1">
      <alignment horizontal="center"/>
    </xf>
    <xf numFmtId="0" fontId="27" fillId="9" borderId="40" xfId="0" applyFont="1" applyFill="1" applyBorder="1" applyAlignment="1" applyProtection="1">
      <alignment horizontal="center"/>
    </xf>
    <xf numFmtId="0" fontId="28" fillId="0" borderId="24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left" vertical="justify" wrapText="1"/>
    </xf>
    <xf numFmtId="0" fontId="7" fillId="3" borderId="29" xfId="0" applyFont="1" applyFill="1" applyBorder="1" applyAlignment="1" applyProtection="1">
      <alignment horizontal="center" wrapText="1"/>
    </xf>
    <xf numFmtId="0" fontId="1" fillId="6" borderId="27" xfId="0" applyFont="1" applyFill="1" applyBorder="1" applyAlignment="1" applyProtection="1">
      <alignment horizontal="center"/>
    </xf>
    <xf numFmtId="0" fontId="7" fillId="4" borderId="16" xfId="0" applyFont="1" applyFill="1" applyBorder="1" applyAlignment="1" applyProtection="1">
      <alignment horizontal="center"/>
    </xf>
    <xf numFmtId="0" fontId="7" fillId="4" borderId="18" xfId="0" applyFont="1" applyFill="1" applyBorder="1" applyAlignment="1" applyProtection="1">
      <alignment horizontal="center"/>
    </xf>
    <xf numFmtId="0" fontId="7" fillId="4" borderId="13" xfId="0" applyFont="1" applyFill="1" applyBorder="1" applyAlignment="1" applyProtection="1">
      <alignment horizontal="center"/>
    </xf>
    <xf numFmtId="0" fontId="7" fillId="4" borderId="15" xfId="0" applyFont="1" applyFill="1" applyBorder="1" applyAlignment="1" applyProtection="1">
      <alignment horizontal="center"/>
    </xf>
    <xf numFmtId="0" fontId="7" fillId="4" borderId="21" xfId="0" applyFont="1" applyFill="1" applyBorder="1" applyAlignment="1" applyProtection="1">
      <alignment horizontal="center"/>
    </xf>
    <xf numFmtId="0" fontId="7" fillId="4" borderId="23" xfId="0" applyFont="1" applyFill="1" applyBorder="1" applyAlignment="1" applyProtection="1">
      <alignment horizontal="center"/>
    </xf>
    <xf numFmtId="0" fontId="1" fillId="2" borderId="31" xfId="0" applyFont="1" applyFill="1" applyBorder="1" applyAlignment="1" applyProtection="1">
      <alignment horizontal="left" vertical="center" wrapText="1"/>
      <protection locked="0"/>
    </xf>
    <xf numFmtId="0" fontId="1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15" xfId="0" applyFont="1" applyFill="1" applyBorder="1" applyAlignment="1" applyProtection="1">
      <alignment horizontal="left" vertical="center" wrapText="1"/>
      <protection locked="0"/>
    </xf>
    <xf numFmtId="0" fontId="2" fillId="0" borderId="31" xfId="0" applyFont="1" applyFill="1" applyBorder="1" applyAlignment="1" applyProtection="1">
      <alignment vertical="justify" wrapText="1"/>
    </xf>
    <xf numFmtId="0" fontId="2" fillId="0" borderId="20" xfId="0" applyFont="1" applyFill="1" applyBorder="1" applyAlignment="1" applyProtection="1">
      <alignment vertical="justify" wrapText="1"/>
    </xf>
    <xf numFmtId="0" fontId="1" fillId="0" borderId="32" xfId="0" applyFont="1" applyFill="1" applyBorder="1" applyAlignment="1" applyProtection="1">
      <alignment horizontal="left"/>
    </xf>
    <xf numFmtId="0" fontId="0" fillId="0" borderId="17" xfId="0" applyFill="1" applyBorder="1" applyAlignment="1">
      <alignment horizontal="left"/>
    </xf>
    <xf numFmtId="0" fontId="1" fillId="4" borderId="13" xfId="0" applyFont="1" applyFill="1" applyBorder="1" applyAlignment="1" applyProtection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 applyProtection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19" fillId="4" borderId="16" xfId="0" applyFont="1" applyFill="1" applyBorder="1" applyAlignment="1" applyProtection="1">
      <alignment horizontal="left" vertical="center" wrapText="1"/>
    </xf>
    <xf numFmtId="0" fontId="19" fillId="4" borderId="17" xfId="0" applyFont="1" applyFill="1" applyBorder="1" applyAlignment="1" applyProtection="1">
      <alignment horizontal="left" vertical="center" wrapText="1"/>
    </xf>
    <xf numFmtId="0" fontId="19" fillId="4" borderId="18" xfId="0" applyFont="1" applyFill="1" applyBorder="1" applyAlignment="1" applyProtection="1">
      <alignment horizontal="left" vertical="center" wrapText="1"/>
    </xf>
    <xf numFmtId="0" fontId="2" fillId="0" borderId="19" xfId="0" applyFont="1" applyFill="1" applyBorder="1" applyAlignment="1" applyProtection="1">
      <alignment horizontal="left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1" xfId="0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2" fillId="0" borderId="17" xfId="0" applyFont="1" applyFill="1" applyBorder="1" applyAlignment="1" applyProtection="1">
      <alignment horizontal="left" wrapText="1"/>
    </xf>
    <xf numFmtId="0" fontId="0" fillId="0" borderId="17" xfId="0" applyBorder="1" applyAlignment="1">
      <alignment horizontal="left" wrapText="1"/>
    </xf>
    <xf numFmtId="0" fontId="2" fillId="0" borderId="0" xfId="0" applyFont="1" applyFill="1" applyAlignment="1" applyProtection="1">
      <alignment horizontal="left" wrapText="1"/>
    </xf>
    <xf numFmtId="0" fontId="0" fillId="0" borderId="0" xfId="0" applyAlignment="1">
      <alignment horizontal="left" wrapText="1"/>
    </xf>
    <xf numFmtId="0" fontId="8" fillId="0" borderId="0" xfId="0" applyFont="1" applyAlignment="1" applyProtection="1">
      <alignment horizontal="center"/>
    </xf>
    <xf numFmtId="0" fontId="20" fillId="8" borderId="45" xfId="0" applyFont="1" applyFill="1" applyBorder="1" applyAlignment="1" applyProtection="1">
      <alignment horizontal="center"/>
    </xf>
    <xf numFmtId="0" fontId="20" fillId="8" borderId="0" xfId="0" applyFont="1" applyFill="1" applyBorder="1" applyAlignment="1" applyProtection="1">
      <alignment horizontal="center"/>
    </xf>
    <xf numFmtId="0" fontId="20" fillId="8" borderId="46" xfId="0" applyFont="1" applyFill="1" applyBorder="1" applyAlignment="1" applyProtection="1">
      <alignment horizontal="center"/>
    </xf>
  </cellXfs>
  <cellStyles count="6">
    <cellStyle name="Comma" xfId="1" builtinId="3"/>
    <cellStyle name="Currency" xfId="2" builtinId="4"/>
    <cellStyle name="Currency 2" xfId="4"/>
    <cellStyle name="Normal" xfId="0" builtinId="0"/>
    <cellStyle name="Normal 2" xfId="5"/>
    <cellStyle name="Normal_Location Listing" xfId="3"/>
  </cellStyles>
  <dxfs count="0"/>
  <tableStyles count="0" defaultTableStyle="TableStyleMedium9" defaultPivotStyle="PivotStyleLight16"/>
  <colors>
    <mruColors>
      <color rgb="FFFFFF99"/>
      <color rgb="FFC5D9F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443865</xdr:colOff>
      <xdr:row>0</xdr:row>
      <xdr:rowOff>38100</xdr:rowOff>
    </xdr:from>
    <xdr:to>
      <xdr:col>16</xdr:col>
      <xdr:colOff>7620</xdr:colOff>
      <xdr:row>2</xdr:row>
      <xdr:rowOff>109389</xdr:rowOff>
    </xdr:to>
    <xdr:pic>
      <xdr:nvPicPr>
        <xdr:cNvPr id="11253" name="Picture 4" descr="http://www.PODS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91925" y="38100"/>
          <a:ext cx="1758315" cy="45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workbookViewId="0">
      <pane ySplit="28" topLeftCell="A29" activePane="bottomLeft" state="frozen"/>
      <selection pane="bottomLeft" activeCell="C3" sqref="C3"/>
    </sheetView>
  </sheetViews>
  <sheetFormatPr defaultRowHeight="13.2" x14ac:dyDescent="0.25"/>
  <cols>
    <col min="1" max="1" width="6.109375" bestFit="1" customWidth="1"/>
    <col min="2" max="2" width="11.109375" bestFit="1" customWidth="1"/>
    <col min="3" max="3" width="52.77734375" style="31" customWidth="1"/>
    <col min="4" max="4" width="22.77734375" style="31" bestFit="1" customWidth="1"/>
    <col min="5" max="5" width="15.5546875" bestFit="1" customWidth="1"/>
  </cols>
  <sheetData>
    <row r="1" spans="1:5" ht="17.399999999999999" x14ac:dyDescent="0.3">
      <c r="A1" s="212" t="s">
        <v>317</v>
      </c>
      <c r="B1" s="212"/>
      <c r="C1" s="212"/>
      <c r="D1" s="212"/>
      <c r="E1" s="212"/>
    </row>
    <row r="3" spans="1:5" x14ac:dyDescent="0.25">
      <c r="A3" s="24" t="s">
        <v>76</v>
      </c>
      <c r="B3" s="24" t="s">
        <v>94</v>
      </c>
      <c r="C3" s="24" t="s">
        <v>77</v>
      </c>
      <c r="D3" s="24" t="s">
        <v>83</v>
      </c>
      <c r="E3" s="24" t="s">
        <v>78</v>
      </c>
    </row>
    <row r="4" spans="1:5" x14ac:dyDescent="0.25">
      <c r="A4" s="32">
        <v>1</v>
      </c>
      <c r="B4" s="30" t="s">
        <v>193</v>
      </c>
      <c r="C4" s="25" t="s">
        <v>229</v>
      </c>
      <c r="D4" s="30" t="s">
        <v>315</v>
      </c>
      <c r="E4" s="30" t="s">
        <v>228</v>
      </c>
    </row>
    <row r="5" spans="1:5" x14ac:dyDescent="0.25">
      <c r="A5" s="32">
        <v>2</v>
      </c>
      <c r="B5" s="32" t="s">
        <v>84</v>
      </c>
      <c r="C5" s="25" t="s">
        <v>230</v>
      </c>
      <c r="D5" s="30" t="s">
        <v>315</v>
      </c>
      <c r="E5" s="30" t="s">
        <v>228</v>
      </c>
    </row>
    <row r="6" spans="1:5" x14ac:dyDescent="0.25">
      <c r="A6" s="32">
        <v>3</v>
      </c>
      <c r="B6" s="32" t="s">
        <v>85</v>
      </c>
      <c r="C6" s="25" t="s">
        <v>231</v>
      </c>
      <c r="D6" s="30" t="s">
        <v>315</v>
      </c>
      <c r="E6" s="30" t="s">
        <v>228</v>
      </c>
    </row>
    <row r="7" spans="1:5" x14ac:dyDescent="0.25">
      <c r="A7" s="32">
        <v>4</v>
      </c>
      <c r="B7" s="30" t="s">
        <v>86</v>
      </c>
      <c r="C7" s="25" t="s">
        <v>250</v>
      </c>
      <c r="D7" s="30" t="s">
        <v>315</v>
      </c>
      <c r="E7" s="30" t="s">
        <v>228</v>
      </c>
    </row>
    <row r="8" spans="1:5" x14ac:dyDescent="0.25">
      <c r="A8" s="32">
        <v>5</v>
      </c>
      <c r="B8" s="30" t="s">
        <v>136</v>
      </c>
      <c r="C8" s="25" t="s">
        <v>310</v>
      </c>
      <c r="D8" s="30" t="s">
        <v>315</v>
      </c>
      <c r="E8" s="30" t="s">
        <v>228</v>
      </c>
    </row>
    <row r="9" spans="1:5" x14ac:dyDescent="0.25">
      <c r="A9" s="32">
        <v>6</v>
      </c>
      <c r="B9" s="32" t="s">
        <v>87</v>
      </c>
      <c r="C9" s="25" t="s">
        <v>311</v>
      </c>
      <c r="D9" s="30" t="s">
        <v>315</v>
      </c>
      <c r="E9" s="30" t="s">
        <v>228</v>
      </c>
    </row>
    <row r="10" spans="1:5" x14ac:dyDescent="0.25">
      <c r="A10" s="32">
        <v>7</v>
      </c>
      <c r="B10" s="30" t="s">
        <v>194</v>
      </c>
      <c r="C10" s="25" t="s">
        <v>232</v>
      </c>
      <c r="D10" s="30" t="s">
        <v>315</v>
      </c>
      <c r="E10" s="30" t="s">
        <v>228</v>
      </c>
    </row>
    <row r="11" spans="1:5" x14ac:dyDescent="0.25">
      <c r="A11" s="32">
        <v>8</v>
      </c>
      <c r="B11" s="30" t="s">
        <v>195</v>
      </c>
      <c r="C11" s="25" t="s">
        <v>234</v>
      </c>
      <c r="D11" s="30" t="s">
        <v>315</v>
      </c>
      <c r="E11" s="30" t="s">
        <v>228</v>
      </c>
    </row>
    <row r="12" spans="1:5" ht="39.6" x14ac:dyDescent="0.25">
      <c r="A12" s="32">
        <v>9</v>
      </c>
      <c r="B12" s="32" t="s">
        <v>193</v>
      </c>
      <c r="C12" s="193" t="s">
        <v>312</v>
      </c>
      <c r="D12" s="30" t="s">
        <v>192</v>
      </c>
      <c r="E12" s="30" t="s">
        <v>228</v>
      </c>
    </row>
    <row r="13" spans="1:5" x14ac:dyDescent="0.25">
      <c r="A13" s="32">
        <v>10</v>
      </c>
      <c r="B13" s="30" t="s">
        <v>193</v>
      </c>
      <c r="C13" s="25" t="s">
        <v>313</v>
      </c>
      <c r="D13" s="30" t="s">
        <v>315</v>
      </c>
      <c r="E13" s="30" t="s">
        <v>228</v>
      </c>
    </row>
    <row r="14" spans="1:5" x14ac:dyDescent="0.25">
      <c r="A14" s="32">
        <v>11</v>
      </c>
      <c r="B14" s="30" t="s">
        <v>193</v>
      </c>
      <c r="C14" s="25" t="s">
        <v>79</v>
      </c>
      <c r="D14" s="30" t="s">
        <v>315</v>
      </c>
      <c r="E14" s="30" t="s">
        <v>80</v>
      </c>
    </row>
    <row r="15" spans="1:5" x14ac:dyDescent="0.25">
      <c r="A15" s="32">
        <v>12</v>
      </c>
      <c r="B15" s="30" t="s">
        <v>196</v>
      </c>
      <c r="C15" s="25" t="s">
        <v>233</v>
      </c>
      <c r="D15" s="30" t="s">
        <v>315</v>
      </c>
      <c r="E15" s="30" t="s">
        <v>80</v>
      </c>
    </row>
    <row r="16" spans="1:5" x14ac:dyDescent="0.25">
      <c r="A16" s="32">
        <v>13</v>
      </c>
      <c r="B16" s="30" t="s">
        <v>193</v>
      </c>
      <c r="C16" s="25" t="s">
        <v>314</v>
      </c>
      <c r="D16" s="30" t="s">
        <v>315</v>
      </c>
      <c r="E16" s="30" t="s">
        <v>80</v>
      </c>
    </row>
    <row r="17" spans="1:5" x14ac:dyDescent="0.25">
      <c r="A17" s="32">
        <v>14</v>
      </c>
      <c r="B17" s="30" t="s">
        <v>88</v>
      </c>
      <c r="C17" s="25" t="s">
        <v>235</v>
      </c>
      <c r="D17" s="30" t="s">
        <v>316</v>
      </c>
      <c r="E17" s="30" t="s">
        <v>81</v>
      </c>
    </row>
    <row r="18" spans="1:5" x14ac:dyDescent="0.25">
      <c r="A18" s="32">
        <v>15</v>
      </c>
      <c r="B18" s="30" t="s">
        <v>89</v>
      </c>
      <c r="C18" s="25" t="s">
        <v>236</v>
      </c>
      <c r="D18" s="30" t="s">
        <v>316</v>
      </c>
      <c r="E18" s="30" t="s">
        <v>81</v>
      </c>
    </row>
    <row r="19" spans="1:5" x14ac:dyDescent="0.25">
      <c r="A19" s="32">
        <v>16</v>
      </c>
      <c r="B19" s="30" t="s">
        <v>90</v>
      </c>
      <c r="C19" s="25" t="s">
        <v>237</v>
      </c>
      <c r="D19" s="30" t="s">
        <v>316</v>
      </c>
      <c r="E19" s="30" t="s">
        <v>81</v>
      </c>
    </row>
    <row r="20" spans="1:5" x14ac:dyDescent="0.25">
      <c r="A20" s="32">
        <v>17</v>
      </c>
      <c r="B20" s="30" t="s">
        <v>91</v>
      </c>
      <c r="C20" s="25" t="s">
        <v>238</v>
      </c>
      <c r="D20" s="30" t="s">
        <v>316</v>
      </c>
      <c r="E20" s="30" t="s">
        <v>81</v>
      </c>
    </row>
    <row r="21" spans="1:5" x14ac:dyDescent="0.25">
      <c r="A21" s="32">
        <v>18</v>
      </c>
      <c r="B21" s="30" t="s">
        <v>197</v>
      </c>
      <c r="C21" s="25" t="s">
        <v>239</v>
      </c>
      <c r="D21" s="30" t="s">
        <v>316</v>
      </c>
      <c r="E21" s="30" t="s">
        <v>81</v>
      </c>
    </row>
    <row r="22" spans="1:5" x14ac:dyDescent="0.25">
      <c r="A22" s="32">
        <v>19</v>
      </c>
      <c r="B22" s="30" t="s">
        <v>193</v>
      </c>
      <c r="C22" s="25" t="s">
        <v>240</v>
      </c>
      <c r="D22" s="30" t="s">
        <v>316</v>
      </c>
      <c r="E22" s="30" t="s">
        <v>81</v>
      </c>
    </row>
    <row r="23" spans="1:5" x14ac:dyDescent="0.25">
      <c r="A23" s="32">
        <v>20</v>
      </c>
      <c r="B23" s="30" t="s">
        <v>193</v>
      </c>
      <c r="C23" s="25" t="s">
        <v>241</v>
      </c>
      <c r="D23" s="30" t="s">
        <v>315</v>
      </c>
      <c r="E23" s="30" t="s">
        <v>228</v>
      </c>
    </row>
    <row r="24" spans="1:5" x14ac:dyDescent="0.25">
      <c r="A24" s="32">
        <v>21</v>
      </c>
      <c r="B24" s="32" t="s">
        <v>92</v>
      </c>
      <c r="C24" s="25" t="s">
        <v>242</v>
      </c>
      <c r="D24" s="30" t="s">
        <v>315</v>
      </c>
      <c r="E24" s="30" t="s">
        <v>228</v>
      </c>
    </row>
    <row r="25" spans="1:5" x14ac:dyDescent="0.25">
      <c r="A25" s="32">
        <v>22</v>
      </c>
      <c r="B25" s="30" t="s">
        <v>195</v>
      </c>
      <c r="C25" s="25" t="s">
        <v>233</v>
      </c>
      <c r="D25" s="30" t="s">
        <v>315</v>
      </c>
      <c r="E25" s="30" t="s">
        <v>228</v>
      </c>
    </row>
    <row r="26" spans="1:5" x14ac:dyDescent="0.25">
      <c r="A26" s="32">
        <v>23</v>
      </c>
      <c r="B26" s="30" t="s">
        <v>193</v>
      </c>
      <c r="C26" s="25" t="s">
        <v>157</v>
      </c>
      <c r="D26" s="30" t="s">
        <v>315</v>
      </c>
      <c r="E26" s="30" t="s">
        <v>228</v>
      </c>
    </row>
    <row r="27" spans="1:5" x14ac:dyDescent="0.25">
      <c r="A27" s="32">
        <v>24</v>
      </c>
      <c r="B27" s="30" t="s">
        <v>193</v>
      </c>
      <c r="C27" s="25" t="s">
        <v>82</v>
      </c>
      <c r="D27" s="30" t="s">
        <v>315</v>
      </c>
      <c r="E27" s="30" t="s">
        <v>80</v>
      </c>
    </row>
  </sheetData>
  <sheetProtection algorithmName="SHA-512" hashValue="LfSM2ipOsz72kqeCbDle4XOlDotawY4ISQOR2LC6K/QEwzYdZd8OM2rkp56SPmikNiq6xphPKNU5SnGwdvjKkw==" saltValue="txfa+UjbBl4WoY7veuwhSA==" spinCount="100000" sheet="1" objects="1" scenarios="1" selectLockedCells="1" selectUnlockedCells="1"/>
  <mergeCells count="1">
    <mergeCell ref="A1:E1"/>
  </mergeCells>
  <phoneticPr fontId="0" type="noConversion"/>
  <printOptions horizontalCentered="1"/>
  <pageMargins left="0.2" right="0.2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76"/>
  <sheetViews>
    <sheetView showGridLines="0" tabSelected="1" zoomScale="90" zoomScaleNormal="90" zoomScaleSheetLayoutView="70" workbookViewId="0">
      <pane ySplit="10" topLeftCell="A71" activePane="bottomLeft" state="frozen"/>
      <selection pane="bottomLeft" activeCell="C3" sqref="C3"/>
    </sheetView>
  </sheetViews>
  <sheetFormatPr defaultColWidth="9.109375" defaultRowHeight="13.2" x14ac:dyDescent="0.25"/>
  <cols>
    <col min="1" max="1" width="13.109375" style="2" customWidth="1"/>
    <col min="2" max="2" width="13.6640625" style="7" customWidth="1"/>
    <col min="3" max="3" width="36.44140625" style="7" customWidth="1"/>
    <col min="4" max="4" width="10.6640625" style="2" customWidth="1"/>
    <col min="5" max="5" width="10.6640625" style="3" customWidth="1"/>
    <col min="6" max="6" width="11.33203125" style="4" bestFit="1" customWidth="1"/>
    <col min="7" max="7" width="1.6640625" style="106" customWidth="1"/>
    <col min="8" max="17" width="11.33203125" style="2" bestFit="1" customWidth="1"/>
    <col min="18" max="18" width="9.109375" style="2" customWidth="1"/>
    <col min="19" max="19" width="13.109375" style="9" hidden="1" customWidth="1"/>
    <col min="20" max="30" width="9.109375" style="2" hidden="1" customWidth="1"/>
    <col min="31" max="16384" width="9.109375" style="2"/>
  </cols>
  <sheetData>
    <row r="1" spans="1:30" ht="16.2" thickBot="1" x14ac:dyDescent="0.35">
      <c r="A1" s="256" t="s">
        <v>496</v>
      </c>
      <c r="B1" s="257"/>
      <c r="C1" s="258"/>
      <c r="D1" s="120"/>
      <c r="E1" s="217" t="s">
        <v>337</v>
      </c>
      <c r="F1" s="217"/>
      <c r="G1" s="217"/>
      <c r="H1" s="217"/>
      <c r="I1" s="217"/>
      <c r="J1" s="217"/>
      <c r="K1" s="217"/>
      <c r="L1" s="120"/>
      <c r="M1" s="120"/>
      <c r="N1" s="120"/>
      <c r="O1" s="120"/>
      <c r="P1" s="120"/>
      <c r="Q1" s="120"/>
    </row>
    <row r="2" spans="1:30" ht="15" customHeight="1" thickBot="1" x14ac:dyDescent="0.3">
      <c r="A2" s="5"/>
      <c r="B2" s="6"/>
      <c r="C2" s="6"/>
      <c r="E2" s="242" t="s">
        <v>257</v>
      </c>
      <c r="F2" s="242"/>
      <c r="G2" s="242"/>
      <c r="H2" s="242"/>
      <c r="I2" s="242"/>
      <c r="J2" s="242"/>
      <c r="K2" s="242"/>
    </row>
    <row r="3" spans="1:30" ht="12.75" customHeight="1" thickBot="1" x14ac:dyDescent="0.3">
      <c r="A3" s="218" t="s">
        <v>100</v>
      </c>
      <c r="B3" s="219"/>
      <c r="C3" s="34" t="s">
        <v>220</v>
      </c>
      <c r="E3" s="259" t="s">
        <v>338</v>
      </c>
      <c r="F3" s="259"/>
      <c r="G3" s="259"/>
      <c r="H3" s="259"/>
      <c r="I3" s="259"/>
      <c r="J3" s="259"/>
      <c r="K3" s="259"/>
    </row>
    <row r="4" spans="1:30" ht="12.75" customHeight="1" x14ac:dyDescent="0.25">
      <c r="A4" s="252" t="s">
        <v>222</v>
      </c>
      <c r="B4" s="253"/>
      <c r="C4" s="33" t="s">
        <v>221</v>
      </c>
      <c r="E4" s="267" t="s">
        <v>69</v>
      </c>
      <c r="F4" s="268"/>
      <c r="G4" s="107"/>
      <c r="H4" s="40">
        <v>1</v>
      </c>
      <c r="I4" s="41">
        <v>2</v>
      </c>
      <c r="J4" s="41">
        <v>3</v>
      </c>
      <c r="K4" s="41">
        <v>4</v>
      </c>
      <c r="L4" s="41">
        <v>5</v>
      </c>
      <c r="M4" s="41">
        <v>6</v>
      </c>
      <c r="N4" s="41">
        <v>7</v>
      </c>
      <c r="O4" s="41">
        <v>8</v>
      </c>
      <c r="P4" s="41">
        <v>9</v>
      </c>
      <c r="Q4" s="42">
        <v>10</v>
      </c>
    </row>
    <row r="5" spans="1:30" ht="12.75" customHeight="1" x14ac:dyDescent="0.25">
      <c r="A5" s="252" t="s">
        <v>223</v>
      </c>
      <c r="B5" s="253"/>
      <c r="C5" s="57" t="str">
        <f>VLOOKUP(C4,'Market Listing'!A:B,2,FALSE)</f>
        <v>(Auto-populates after Mkt # is entered)</v>
      </c>
      <c r="E5" s="263" t="s">
        <v>135</v>
      </c>
      <c r="F5" s="264"/>
      <c r="G5" s="107"/>
      <c r="H5" s="47"/>
      <c r="I5" s="28"/>
      <c r="J5" s="28"/>
      <c r="K5" s="48"/>
      <c r="L5" s="28"/>
      <c r="M5" s="48"/>
      <c r="N5" s="28"/>
      <c r="O5" s="28"/>
      <c r="P5" s="28"/>
      <c r="Q5" s="29"/>
    </row>
    <row r="6" spans="1:30" ht="12.75" customHeight="1" x14ac:dyDescent="0.25">
      <c r="A6" s="252" t="s">
        <v>224</v>
      </c>
      <c r="B6" s="253"/>
      <c r="C6" s="57" t="str">
        <f>VLOOKUP(C4,'Market Listing'!A:C,3,FALSE)</f>
        <v>(Auto-populates after Mkt # is entered)</v>
      </c>
      <c r="E6" s="263" t="s">
        <v>62</v>
      </c>
      <c r="F6" s="264"/>
      <c r="G6" s="107"/>
      <c r="H6" s="47"/>
      <c r="I6" s="48"/>
      <c r="J6" s="48"/>
      <c r="K6" s="48"/>
      <c r="L6" s="48"/>
      <c r="M6" s="48"/>
      <c r="N6" s="48"/>
      <c r="O6" s="48"/>
      <c r="P6" s="48"/>
      <c r="Q6" s="49"/>
    </row>
    <row r="7" spans="1:30" ht="12.75" customHeight="1" thickBot="1" x14ac:dyDescent="0.3">
      <c r="A7" s="252" t="s">
        <v>70</v>
      </c>
      <c r="B7" s="253"/>
      <c r="C7" s="33" t="s">
        <v>225</v>
      </c>
      <c r="E7" s="265" t="s">
        <v>61</v>
      </c>
      <c r="F7" s="266"/>
      <c r="G7" s="107"/>
      <c r="H7" s="43">
        <f>'IF PO Record'!$I4</f>
        <v>0</v>
      </c>
      <c r="I7" s="44">
        <f>'IF PO Record'!$I5</f>
        <v>0</v>
      </c>
      <c r="J7" s="44">
        <f>'IF PO Record'!$I6</f>
        <v>0</v>
      </c>
      <c r="K7" s="44">
        <f>'IF PO Record'!$I7</f>
        <v>0</v>
      </c>
      <c r="L7" s="44">
        <f>'IF PO Record'!$I8</f>
        <v>0</v>
      </c>
      <c r="M7" s="44">
        <f>'IF PO Record'!$I9</f>
        <v>0</v>
      </c>
      <c r="N7" s="44">
        <f>'IF PO Record'!$I10</f>
        <v>0</v>
      </c>
      <c r="O7" s="44">
        <f>'IF PO Record'!$I11</f>
        <v>0</v>
      </c>
      <c r="P7" s="44">
        <f>'IF PO Record'!$I12</f>
        <v>0</v>
      </c>
      <c r="Q7" s="45">
        <f>'IF PO Record'!$I13</f>
        <v>0</v>
      </c>
    </row>
    <row r="8" spans="1:30" ht="12.75" customHeight="1" thickBot="1" x14ac:dyDescent="0.3">
      <c r="A8" s="254" t="s">
        <v>71</v>
      </c>
      <c r="B8" s="255"/>
      <c r="C8" s="188" t="s">
        <v>226</v>
      </c>
      <c r="E8" s="56"/>
      <c r="F8" s="56"/>
      <c r="G8" s="107"/>
      <c r="H8" s="55" t="s">
        <v>210</v>
      </c>
      <c r="I8" s="55" t="s">
        <v>210</v>
      </c>
      <c r="J8" s="55" t="s">
        <v>210</v>
      </c>
      <c r="K8" s="55" t="s">
        <v>210</v>
      </c>
      <c r="L8" s="55" t="s">
        <v>210</v>
      </c>
      <c r="M8" s="55" t="s">
        <v>210</v>
      </c>
      <c r="N8" s="55" t="s">
        <v>210</v>
      </c>
      <c r="O8" s="55" t="s">
        <v>210</v>
      </c>
      <c r="P8" s="55" t="s">
        <v>210</v>
      </c>
      <c r="Q8" s="55" t="s">
        <v>210</v>
      </c>
    </row>
    <row r="9" spans="1:30" ht="12.75" customHeight="1" thickBot="1" x14ac:dyDescent="0.3">
      <c r="A9" s="4"/>
      <c r="B9" s="4"/>
      <c r="C9" s="4"/>
      <c r="D9" s="4"/>
      <c r="E9" s="4"/>
      <c r="G9" s="107"/>
    </row>
    <row r="10" spans="1:30" s="7" customFormat="1" ht="24" customHeight="1" thickBot="1" x14ac:dyDescent="0.3">
      <c r="A10" s="136" t="s">
        <v>29</v>
      </c>
      <c r="B10" s="243" t="s">
        <v>63</v>
      </c>
      <c r="C10" s="244"/>
      <c r="D10" s="136" t="s">
        <v>27</v>
      </c>
      <c r="E10" s="136" t="s">
        <v>20</v>
      </c>
      <c r="F10" s="164" t="s">
        <v>28</v>
      </c>
      <c r="G10" s="107"/>
      <c r="H10" s="21" t="s">
        <v>142</v>
      </c>
      <c r="I10" s="21" t="s">
        <v>142</v>
      </c>
      <c r="J10" s="21" t="s">
        <v>142</v>
      </c>
      <c r="K10" s="21" t="s">
        <v>142</v>
      </c>
      <c r="L10" s="21" t="s">
        <v>142</v>
      </c>
      <c r="M10" s="21" t="s">
        <v>142</v>
      </c>
      <c r="N10" s="21" t="s">
        <v>142</v>
      </c>
      <c r="O10" s="21" t="s">
        <v>142</v>
      </c>
      <c r="P10" s="21" t="s">
        <v>142</v>
      </c>
      <c r="Q10" s="21" t="s">
        <v>142</v>
      </c>
      <c r="S10" s="195" t="s">
        <v>342</v>
      </c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7" t="s">
        <v>348</v>
      </c>
    </row>
    <row r="11" spans="1:30" ht="12.75" customHeight="1" x14ac:dyDescent="0.25">
      <c r="A11" s="72" t="s">
        <v>36</v>
      </c>
      <c r="B11" s="249" t="s">
        <v>152</v>
      </c>
      <c r="C11" s="250"/>
      <c r="D11" s="86">
        <v>9.64</v>
      </c>
      <c r="E11" s="73">
        <f t="shared" ref="E11:E40" si="0">SUM(H11:Q11)</f>
        <v>0</v>
      </c>
      <c r="F11" s="165">
        <f t="shared" ref="F11:F34" si="1">+E11*D11</f>
        <v>0</v>
      </c>
      <c r="G11" s="108" t="s">
        <v>150</v>
      </c>
      <c r="H11" s="139"/>
      <c r="I11" s="140"/>
      <c r="J11" s="140"/>
      <c r="K11" s="140"/>
      <c r="L11" s="140"/>
      <c r="M11" s="140"/>
      <c r="N11" s="140"/>
      <c r="O11" s="140"/>
      <c r="P11" s="140"/>
      <c r="Q11" s="141"/>
      <c r="S11" s="198">
        <v>15</v>
      </c>
      <c r="T11" s="199">
        <f t="shared" ref="T11:AC36" si="2">H11*$D11</f>
        <v>0</v>
      </c>
      <c r="U11" s="199">
        <f t="shared" si="2"/>
        <v>0</v>
      </c>
      <c r="V11" s="199">
        <f t="shared" si="2"/>
        <v>0</v>
      </c>
      <c r="W11" s="199">
        <f t="shared" si="2"/>
        <v>0</v>
      </c>
      <c r="X11" s="199">
        <f t="shared" si="2"/>
        <v>0</v>
      </c>
      <c r="Y11" s="199">
        <f t="shared" si="2"/>
        <v>0</v>
      </c>
      <c r="Z11" s="199">
        <f t="shared" si="2"/>
        <v>0</v>
      </c>
      <c r="AA11" s="199">
        <f t="shared" si="2"/>
        <v>0</v>
      </c>
      <c r="AB11" s="199">
        <f t="shared" si="2"/>
        <v>0</v>
      </c>
      <c r="AC11" s="199">
        <f t="shared" si="2"/>
        <v>0</v>
      </c>
      <c r="AD11" s="200" t="s">
        <v>149</v>
      </c>
    </row>
    <row r="12" spans="1:30" ht="12.75" customHeight="1" x14ac:dyDescent="0.25">
      <c r="A12" s="133" t="s">
        <v>9</v>
      </c>
      <c r="B12" s="216" t="s">
        <v>57</v>
      </c>
      <c r="C12" s="215"/>
      <c r="D12" s="134">
        <v>10.99</v>
      </c>
      <c r="E12" s="135">
        <f t="shared" si="0"/>
        <v>0</v>
      </c>
      <c r="F12" s="166">
        <f t="shared" si="1"/>
        <v>0</v>
      </c>
      <c r="G12" s="108" t="s">
        <v>149</v>
      </c>
      <c r="H12" s="26"/>
      <c r="I12" s="50"/>
      <c r="J12" s="50"/>
      <c r="K12" s="50"/>
      <c r="L12" s="50"/>
      <c r="M12" s="50"/>
      <c r="N12" s="50"/>
      <c r="O12" s="50"/>
      <c r="P12" s="50"/>
      <c r="Q12" s="51"/>
      <c r="S12" s="198">
        <v>15</v>
      </c>
      <c r="T12" s="199">
        <f t="shared" si="2"/>
        <v>0</v>
      </c>
      <c r="U12" s="199">
        <f t="shared" si="2"/>
        <v>0</v>
      </c>
      <c r="V12" s="199">
        <f t="shared" si="2"/>
        <v>0</v>
      </c>
      <c r="W12" s="199">
        <f t="shared" si="2"/>
        <v>0</v>
      </c>
      <c r="X12" s="199">
        <f t="shared" si="2"/>
        <v>0</v>
      </c>
      <c r="Y12" s="199">
        <f t="shared" si="2"/>
        <v>0</v>
      </c>
      <c r="Z12" s="199">
        <f t="shared" si="2"/>
        <v>0</v>
      </c>
      <c r="AA12" s="199">
        <f t="shared" si="2"/>
        <v>0</v>
      </c>
      <c r="AB12" s="199">
        <f t="shared" si="2"/>
        <v>0</v>
      </c>
      <c r="AC12" s="199">
        <f t="shared" si="2"/>
        <v>0</v>
      </c>
      <c r="AD12" s="200" t="s">
        <v>149</v>
      </c>
    </row>
    <row r="13" spans="1:30" ht="12.75" customHeight="1" x14ac:dyDescent="0.25">
      <c r="A13" s="74" t="s">
        <v>8</v>
      </c>
      <c r="B13" s="216" t="s">
        <v>51</v>
      </c>
      <c r="C13" s="215"/>
      <c r="D13" s="87">
        <v>10.99</v>
      </c>
      <c r="E13" s="18">
        <f t="shared" si="0"/>
        <v>0</v>
      </c>
      <c r="F13" s="167">
        <f t="shared" si="1"/>
        <v>0</v>
      </c>
      <c r="G13" s="108" t="s">
        <v>149</v>
      </c>
      <c r="H13" s="26"/>
      <c r="I13" s="50"/>
      <c r="J13" s="50"/>
      <c r="K13" s="50"/>
      <c r="L13" s="50"/>
      <c r="M13" s="50"/>
      <c r="N13" s="50"/>
      <c r="O13" s="50"/>
      <c r="P13" s="50"/>
      <c r="Q13" s="51"/>
      <c r="S13" s="198">
        <v>15</v>
      </c>
      <c r="T13" s="199">
        <f t="shared" si="2"/>
        <v>0</v>
      </c>
      <c r="U13" s="199">
        <f t="shared" si="2"/>
        <v>0</v>
      </c>
      <c r="V13" s="199">
        <f t="shared" si="2"/>
        <v>0</v>
      </c>
      <c r="W13" s="199">
        <f t="shared" si="2"/>
        <v>0</v>
      </c>
      <c r="X13" s="199">
        <f t="shared" si="2"/>
        <v>0</v>
      </c>
      <c r="Y13" s="199">
        <f t="shared" si="2"/>
        <v>0</v>
      </c>
      <c r="Z13" s="199">
        <f t="shared" si="2"/>
        <v>0</v>
      </c>
      <c r="AA13" s="199">
        <f t="shared" si="2"/>
        <v>0</v>
      </c>
      <c r="AB13" s="199">
        <f t="shared" si="2"/>
        <v>0</v>
      </c>
      <c r="AC13" s="199">
        <f t="shared" si="2"/>
        <v>0</v>
      </c>
      <c r="AD13" s="200" t="s">
        <v>149</v>
      </c>
    </row>
    <row r="14" spans="1:30" ht="12.75" customHeight="1" x14ac:dyDescent="0.25">
      <c r="A14" s="74" t="s">
        <v>153</v>
      </c>
      <c r="B14" s="216" t="s">
        <v>155</v>
      </c>
      <c r="C14" s="215"/>
      <c r="D14" s="87">
        <v>0.89</v>
      </c>
      <c r="E14" s="18">
        <f t="shared" si="0"/>
        <v>0</v>
      </c>
      <c r="F14" s="167">
        <f t="shared" si="1"/>
        <v>0</v>
      </c>
      <c r="G14" s="108"/>
      <c r="H14" s="26"/>
      <c r="I14" s="50"/>
      <c r="J14" s="50"/>
      <c r="K14" s="50"/>
      <c r="L14" s="50"/>
      <c r="M14" s="50"/>
      <c r="N14" s="50"/>
      <c r="O14" s="50"/>
      <c r="P14" s="50"/>
      <c r="Q14" s="51"/>
      <c r="R14" s="8"/>
      <c r="S14" s="198">
        <v>15</v>
      </c>
      <c r="T14" s="199">
        <f t="shared" si="2"/>
        <v>0</v>
      </c>
      <c r="U14" s="199">
        <f t="shared" si="2"/>
        <v>0</v>
      </c>
      <c r="V14" s="199">
        <f t="shared" si="2"/>
        <v>0</v>
      </c>
      <c r="W14" s="199">
        <f t="shared" si="2"/>
        <v>0</v>
      </c>
      <c r="X14" s="199">
        <f t="shared" si="2"/>
        <v>0</v>
      </c>
      <c r="Y14" s="199">
        <f t="shared" si="2"/>
        <v>0</v>
      </c>
      <c r="Z14" s="199">
        <f t="shared" si="2"/>
        <v>0</v>
      </c>
      <c r="AA14" s="199">
        <f t="shared" si="2"/>
        <v>0</v>
      </c>
      <c r="AB14" s="199">
        <f t="shared" si="2"/>
        <v>0</v>
      </c>
      <c r="AC14" s="199">
        <f t="shared" si="2"/>
        <v>0</v>
      </c>
      <c r="AD14" s="200" t="s">
        <v>149</v>
      </c>
    </row>
    <row r="15" spans="1:30" ht="12.75" customHeight="1" x14ac:dyDescent="0.25">
      <c r="A15" s="74" t="s">
        <v>154</v>
      </c>
      <c r="B15" s="216" t="s">
        <v>160</v>
      </c>
      <c r="C15" s="215"/>
      <c r="D15" s="87">
        <v>4.99</v>
      </c>
      <c r="E15" s="18">
        <f t="shared" si="0"/>
        <v>0</v>
      </c>
      <c r="F15" s="167">
        <f t="shared" si="1"/>
        <v>0</v>
      </c>
      <c r="G15" s="108"/>
      <c r="H15" s="26"/>
      <c r="I15" s="50"/>
      <c r="J15" s="50"/>
      <c r="K15" s="50"/>
      <c r="L15" s="50"/>
      <c r="M15" s="50"/>
      <c r="N15" s="50"/>
      <c r="O15" s="50"/>
      <c r="P15" s="50"/>
      <c r="Q15" s="51"/>
      <c r="R15" s="8"/>
      <c r="S15" s="198">
        <v>15</v>
      </c>
      <c r="T15" s="199">
        <f t="shared" si="2"/>
        <v>0</v>
      </c>
      <c r="U15" s="199">
        <f t="shared" si="2"/>
        <v>0</v>
      </c>
      <c r="V15" s="199">
        <f t="shared" si="2"/>
        <v>0</v>
      </c>
      <c r="W15" s="199">
        <f t="shared" si="2"/>
        <v>0</v>
      </c>
      <c r="X15" s="199">
        <f t="shared" si="2"/>
        <v>0</v>
      </c>
      <c r="Y15" s="199">
        <f t="shared" si="2"/>
        <v>0</v>
      </c>
      <c r="Z15" s="199">
        <f t="shared" si="2"/>
        <v>0</v>
      </c>
      <c r="AA15" s="199">
        <f t="shared" si="2"/>
        <v>0</v>
      </c>
      <c r="AB15" s="199">
        <f t="shared" si="2"/>
        <v>0</v>
      </c>
      <c r="AC15" s="199">
        <f t="shared" si="2"/>
        <v>0</v>
      </c>
      <c r="AD15" s="200" t="s">
        <v>149</v>
      </c>
    </row>
    <row r="16" spans="1:30" ht="12.75" customHeight="1" x14ac:dyDescent="0.25">
      <c r="A16" s="74" t="s">
        <v>1</v>
      </c>
      <c r="B16" s="214" t="s">
        <v>38</v>
      </c>
      <c r="C16" s="215"/>
      <c r="D16" s="87">
        <v>0.55000000000000004</v>
      </c>
      <c r="E16" s="18">
        <f t="shared" si="0"/>
        <v>0</v>
      </c>
      <c r="F16" s="167">
        <f t="shared" si="1"/>
        <v>0</v>
      </c>
      <c r="G16" s="108" t="s">
        <v>149</v>
      </c>
      <c r="H16" s="26"/>
      <c r="I16" s="50"/>
      <c r="J16" s="50"/>
      <c r="K16" s="50"/>
      <c r="L16" s="50"/>
      <c r="M16" s="50"/>
      <c r="N16" s="50"/>
      <c r="O16" s="50"/>
      <c r="P16" s="50"/>
      <c r="Q16" s="51"/>
      <c r="S16" s="198" t="s">
        <v>343</v>
      </c>
      <c r="T16" s="199">
        <f t="shared" si="2"/>
        <v>0</v>
      </c>
      <c r="U16" s="199">
        <f t="shared" si="2"/>
        <v>0</v>
      </c>
      <c r="V16" s="199">
        <f t="shared" si="2"/>
        <v>0</v>
      </c>
      <c r="W16" s="199">
        <f t="shared" si="2"/>
        <v>0</v>
      </c>
      <c r="X16" s="199">
        <f t="shared" si="2"/>
        <v>0</v>
      </c>
      <c r="Y16" s="199">
        <f t="shared" si="2"/>
        <v>0</v>
      </c>
      <c r="Z16" s="199">
        <f t="shared" si="2"/>
        <v>0</v>
      </c>
      <c r="AA16" s="199">
        <f t="shared" si="2"/>
        <v>0</v>
      </c>
      <c r="AB16" s="199">
        <f t="shared" si="2"/>
        <v>0</v>
      </c>
      <c r="AC16" s="199">
        <f t="shared" si="2"/>
        <v>0</v>
      </c>
      <c r="AD16" s="200" t="s">
        <v>149</v>
      </c>
    </row>
    <row r="17" spans="1:30" ht="12.75" customHeight="1" x14ac:dyDescent="0.25">
      <c r="A17" s="74" t="s">
        <v>2</v>
      </c>
      <c r="B17" s="216" t="s">
        <v>52</v>
      </c>
      <c r="C17" s="215"/>
      <c r="D17" s="87">
        <v>0.59</v>
      </c>
      <c r="E17" s="18">
        <f t="shared" si="0"/>
        <v>0</v>
      </c>
      <c r="F17" s="167">
        <f t="shared" si="1"/>
        <v>0</v>
      </c>
      <c r="G17" s="108" t="s">
        <v>149</v>
      </c>
      <c r="H17" s="26"/>
      <c r="I17" s="50"/>
      <c r="J17" s="50"/>
      <c r="K17" s="50"/>
      <c r="L17" s="50"/>
      <c r="M17" s="50"/>
      <c r="N17" s="50"/>
      <c r="O17" s="50"/>
      <c r="P17" s="50"/>
      <c r="Q17" s="51"/>
      <c r="S17" s="198" t="s">
        <v>343</v>
      </c>
      <c r="T17" s="199">
        <f t="shared" si="2"/>
        <v>0</v>
      </c>
      <c r="U17" s="199">
        <f t="shared" si="2"/>
        <v>0</v>
      </c>
      <c r="V17" s="199">
        <f t="shared" si="2"/>
        <v>0</v>
      </c>
      <c r="W17" s="199">
        <f t="shared" si="2"/>
        <v>0</v>
      </c>
      <c r="X17" s="199">
        <f t="shared" si="2"/>
        <v>0</v>
      </c>
      <c r="Y17" s="199">
        <f t="shared" si="2"/>
        <v>0</v>
      </c>
      <c r="Z17" s="199">
        <f t="shared" si="2"/>
        <v>0</v>
      </c>
      <c r="AA17" s="199">
        <f t="shared" si="2"/>
        <v>0</v>
      </c>
      <c r="AB17" s="199">
        <f t="shared" si="2"/>
        <v>0</v>
      </c>
      <c r="AC17" s="199">
        <f t="shared" si="2"/>
        <v>0</v>
      </c>
      <c r="AD17" s="200" t="s">
        <v>149</v>
      </c>
    </row>
    <row r="18" spans="1:30" ht="12.75" customHeight="1" x14ac:dyDescent="0.25">
      <c r="A18" s="74" t="s">
        <v>97</v>
      </c>
      <c r="B18" s="216" t="s">
        <v>33</v>
      </c>
      <c r="C18" s="215"/>
      <c r="D18" s="87">
        <v>0.14000000000000001</v>
      </c>
      <c r="E18" s="18">
        <f t="shared" si="0"/>
        <v>0</v>
      </c>
      <c r="F18" s="167">
        <f t="shared" si="1"/>
        <v>0</v>
      </c>
      <c r="G18" s="108" t="s">
        <v>149</v>
      </c>
      <c r="H18" s="26"/>
      <c r="I18" s="50"/>
      <c r="J18" s="50"/>
      <c r="K18" s="50"/>
      <c r="L18" s="50"/>
      <c r="M18" s="50"/>
      <c r="N18" s="50"/>
      <c r="O18" s="50"/>
      <c r="P18" s="50"/>
      <c r="Q18" s="51"/>
      <c r="S18" s="198" t="s">
        <v>343</v>
      </c>
      <c r="T18" s="199">
        <f t="shared" si="2"/>
        <v>0</v>
      </c>
      <c r="U18" s="199">
        <f t="shared" si="2"/>
        <v>0</v>
      </c>
      <c r="V18" s="199">
        <f t="shared" si="2"/>
        <v>0</v>
      </c>
      <c r="W18" s="199">
        <f t="shared" si="2"/>
        <v>0</v>
      </c>
      <c r="X18" s="199">
        <f t="shared" si="2"/>
        <v>0</v>
      </c>
      <c r="Y18" s="199">
        <f t="shared" si="2"/>
        <v>0</v>
      </c>
      <c r="Z18" s="199">
        <f t="shared" si="2"/>
        <v>0</v>
      </c>
      <c r="AA18" s="199">
        <f t="shared" si="2"/>
        <v>0</v>
      </c>
      <c r="AB18" s="199">
        <f t="shared" si="2"/>
        <v>0</v>
      </c>
      <c r="AC18" s="199">
        <f t="shared" si="2"/>
        <v>0</v>
      </c>
      <c r="AD18" s="200" t="s">
        <v>149</v>
      </c>
    </row>
    <row r="19" spans="1:30" ht="12.75" customHeight="1" x14ac:dyDescent="0.25">
      <c r="A19" s="74" t="s">
        <v>186</v>
      </c>
      <c r="B19" s="216" t="s">
        <v>32</v>
      </c>
      <c r="C19" s="215"/>
      <c r="D19" s="87">
        <v>0.09</v>
      </c>
      <c r="E19" s="18">
        <f t="shared" si="0"/>
        <v>0</v>
      </c>
      <c r="F19" s="167">
        <f t="shared" si="1"/>
        <v>0</v>
      </c>
      <c r="G19" s="108" t="s">
        <v>149</v>
      </c>
      <c r="H19" s="26"/>
      <c r="I19" s="50"/>
      <c r="J19" s="50"/>
      <c r="K19" s="50"/>
      <c r="L19" s="50"/>
      <c r="M19" s="50"/>
      <c r="N19" s="50"/>
      <c r="O19" s="50"/>
      <c r="P19" s="50"/>
      <c r="Q19" s="51"/>
      <c r="R19" s="8"/>
      <c r="S19" s="198" t="s">
        <v>343</v>
      </c>
      <c r="T19" s="199">
        <f t="shared" si="2"/>
        <v>0</v>
      </c>
      <c r="U19" s="199">
        <f t="shared" si="2"/>
        <v>0</v>
      </c>
      <c r="V19" s="199">
        <f t="shared" si="2"/>
        <v>0</v>
      </c>
      <c r="W19" s="199">
        <f t="shared" si="2"/>
        <v>0</v>
      </c>
      <c r="X19" s="199">
        <f t="shared" si="2"/>
        <v>0</v>
      </c>
      <c r="Y19" s="199">
        <f t="shared" si="2"/>
        <v>0</v>
      </c>
      <c r="Z19" s="199">
        <f t="shared" si="2"/>
        <v>0</v>
      </c>
      <c r="AA19" s="199">
        <f t="shared" si="2"/>
        <v>0</v>
      </c>
      <c r="AB19" s="199">
        <f t="shared" si="2"/>
        <v>0</v>
      </c>
      <c r="AC19" s="199">
        <f t="shared" si="2"/>
        <v>0</v>
      </c>
      <c r="AD19" s="200" t="s">
        <v>149</v>
      </c>
    </row>
    <row r="20" spans="1:30" ht="12.75" customHeight="1" x14ac:dyDescent="0.25">
      <c r="A20" s="74" t="s">
        <v>15</v>
      </c>
      <c r="B20" s="216" t="s">
        <v>165</v>
      </c>
      <c r="C20" s="215"/>
      <c r="D20" s="87">
        <v>0.11</v>
      </c>
      <c r="E20" s="18">
        <f t="shared" si="0"/>
        <v>0</v>
      </c>
      <c r="F20" s="167">
        <f t="shared" si="1"/>
        <v>0</v>
      </c>
      <c r="G20" s="108" t="s">
        <v>149</v>
      </c>
      <c r="H20" s="26"/>
      <c r="I20" s="50"/>
      <c r="J20" s="50"/>
      <c r="K20" s="50"/>
      <c r="L20" s="50"/>
      <c r="M20" s="50"/>
      <c r="N20" s="50"/>
      <c r="O20" s="50"/>
      <c r="P20" s="50"/>
      <c r="Q20" s="51"/>
      <c r="R20" s="8"/>
      <c r="S20" s="198" t="s">
        <v>343</v>
      </c>
      <c r="T20" s="199">
        <f t="shared" si="2"/>
        <v>0</v>
      </c>
      <c r="U20" s="199">
        <f t="shared" si="2"/>
        <v>0</v>
      </c>
      <c r="V20" s="199">
        <f t="shared" si="2"/>
        <v>0</v>
      </c>
      <c r="W20" s="199">
        <f t="shared" si="2"/>
        <v>0</v>
      </c>
      <c r="X20" s="199">
        <f t="shared" si="2"/>
        <v>0</v>
      </c>
      <c r="Y20" s="199">
        <f t="shared" si="2"/>
        <v>0</v>
      </c>
      <c r="Z20" s="199">
        <f t="shared" si="2"/>
        <v>0</v>
      </c>
      <c r="AA20" s="199">
        <f t="shared" si="2"/>
        <v>0</v>
      </c>
      <c r="AB20" s="199">
        <f t="shared" si="2"/>
        <v>0</v>
      </c>
      <c r="AC20" s="199">
        <f t="shared" si="2"/>
        <v>0</v>
      </c>
      <c r="AD20" s="200" t="s">
        <v>149</v>
      </c>
    </row>
    <row r="21" spans="1:30" ht="12.75" customHeight="1" x14ac:dyDescent="0.25">
      <c r="A21" s="74" t="s">
        <v>5</v>
      </c>
      <c r="B21" s="216" t="s">
        <v>53</v>
      </c>
      <c r="C21" s="215"/>
      <c r="D21" s="87">
        <v>0.15</v>
      </c>
      <c r="E21" s="18">
        <f t="shared" si="0"/>
        <v>0</v>
      </c>
      <c r="F21" s="167">
        <f t="shared" si="1"/>
        <v>0</v>
      </c>
      <c r="G21" s="108" t="s">
        <v>149</v>
      </c>
      <c r="H21" s="26"/>
      <c r="I21" s="50"/>
      <c r="J21" s="50"/>
      <c r="K21" s="50"/>
      <c r="L21" s="50"/>
      <c r="M21" s="50"/>
      <c r="N21" s="50"/>
      <c r="O21" s="50"/>
      <c r="P21" s="50"/>
      <c r="Q21" s="51"/>
      <c r="S21" s="198" t="s">
        <v>343</v>
      </c>
      <c r="T21" s="199">
        <f t="shared" si="2"/>
        <v>0</v>
      </c>
      <c r="U21" s="199">
        <f t="shared" si="2"/>
        <v>0</v>
      </c>
      <c r="V21" s="199">
        <f t="shared" si="2"/>
        <v>0</v>
      </c>
      <c r="W21" s="199">
        <f t="shared" si="2"/>
        <v>0</v>
      </c>
      <c r="X21" s="199">
        <f t="shared" si="2"/>
        <v>0</v>
      </c>
      <c r="Y21" s="199">
        <f t="shared" si="2"/>
        <v>0</v>
      </c>
      <c r="Z21" s="199">
        <f t="shared" si="2"/>
        <v>0</v>
      </c>
      <c r="AA21" s="199">
        <f t="shared" si="2"/>
        <v>0</v>
      </c>
      <c r="AB21" s="199">
        <f t="shared" si="2"/>
        <v>0</v>
      </c>
      <c r="AC21" s="199">
        <f t="shared" si="2"/>
        <v>0</v>
      </c>
      <c r="AD21" s="200" t="s">
        <v>149</v>
      </c>
    </row>
    <row r="22" spans="1:30" ht="12.75" customHeight="1" x14ac:dyDescent="0.25">
      <c r="A22" s="74" t="s">
        <v>22</v>
      </c>
      <c r="B22" s="216" t="s">
        <v>34</v>
      </c>
      <c r="C22" s="215"/>
      <c r="D22" s="87">
        <v>0.06</v>
      </c>
      <c r="E22" s="18">
        <f t="shared" si="0"/>
        <v>0</v>
      </c>
      <c r="F22" s="167">
        <f t="shared" si="1"/>
        <v>0</v>
      </c>
      <c r="G22" s="108" t="s">
        <v>149</v>
      </c>
      <c r="H22" s="26"/>
      <c r="I22" s="50"/>
      <c r="J22" s="50"/>
      <c r="K22" s="50"/>
      <c r="L22" s="50"/>
      <c r="M22" s="50"/>
      <c r="N22" s="50"/>
      <c r="O22" s="50"/>
      <c r="P22" s="50"/>
      <c r="Q22" s="51"/>
      <c r="S22" s="198" t="s">
        <v>343</v>
      </c>
      <c r="T22" s="199">
        <f t="shared" si="2"/>
        <v>0</v>
      </c>
      <c r="U22" s="199">
        <f t="shared" si="2"/>
        <v>0</v>
      </c>
      <c r="V22" s="199">
        <f t="shared" si="2"/>
        <v>0</v>
      </c>
      <c r="W22" s="199">
        <f t="shared" si="2"/>
        <v>0</v>
      </c>
      <c r="X22" s="199">
        <f t="shared" si="2"/>
        <v>0</v>
      </c>
      <c r="Y22" s="199">
        <f t="shared" si="2"/>
        <v>0</v>
      </c>
      <c r="Z22" s="199">
        <f t="shared" si="2"/>
        <v>0</v>
      </c>
      <c r="AA22" s="199">
        <f t="shared" si="2"/>
        <v>0</v>
      </c>
      <c r="AB22" s="199">
        <f t="shared" si="2"/>
        <v>0</v>
      </c>
      <c r="AC22" s="199">
        <f t="shared" si="2"/>
        <v>0</v>
      </c>
      <c r="AD22" s="200" t="s">
        <v>149</v>
      </c>
    </row>
    <row r="23" spans="1:30" ht="12.75" customHeight="1" x14ac:dyDescent="0.25">
      <c r="A23" s="74" t="s">
        <v>18</v>
      </c>
      <c r="B23" s="216" t="s">
        <v>170</v>
      </c>
      <c r="C23" s="215"/>
      <c r="D23" s="87">
        <v>0.49</v>
      </c>
      <c r="E23" s="18">
        <f t="shared" si="0"/>
        <v>0</v>
      </c>
      <c r="F23" s="167">
        <f t="shared" si="1"/>
        <v>0</v>
      </c>
      <c r="G23" s="108" t="s">
        <v>149</v>
      </c>
      <c r="H23" s="26"/>
      <c r="I23" s="50"/>
      <c r="J23" s="50"/>
      <c r="K23" s="50"/>
      <c r="L23" s="50"/>
      <c r="M23" s="50"/>
      <c r="N23" s="50"/>
      <c r="O23" s="50"/>
      <c r="P23" s="50"/>
      <c r="Q23" s="51"/>
      <c r="S23" s="198" t="s">
        <v>343</v>
      </c>
      <c r="T23" s="199">
        <f t="shared" si="2"/>
        <v>0</v>
      </c>
      <c r="U23" s="199">
        <f t="shared" si="2"/>
        <v>0</v>
      </c>
      <c r="V23" s="199">
        <f t="shared" si="2"/>
        <v>0</v>
      </c>
      <c r="W23" s="199">
        <f t="shared" si="2"/>
        <v>0</v>
      </c>
      <c r="X23" s="199">
        <f t="shared" si="2"/>
        <v>0</v>
      </c>
      <c r="Y23" s="199">
        <f t="shared" si="2"/>
        <v>0</v>
      </c>
      <c r="Z23" s="199">
        <f t="shared" si="2"/>
        <v>0</v>
      </c>
      <c r="AA23" s="199">
        <f t="shared" si="2"/>
        <v>0</v>
      </c>
      <c r="AB23" s="199">
        <f t="shared" si="2"/>
        <v>0</v>
      </c>
      <c r="AC23" s="199">
        <f t="shared" si="2"/>
        <v>0</v>
      </c>
      <c r="AD23" s="200" t="s">
        <v>149</v>
      </c>
    </row>
    <row r="24" spans="1:30" ht="12.75" customHeight="1" x14ac:dyDescent="0.25">
      <c r="A24" s="75" t="s">
        <v>260</v>
      </c>
      <c r="B24" s="216" t="s">
        <v>511</v>
      </c>
      <c r="C24" s="215"/>
      <c r="D24" s="87">
        <v>24.69</v>
      </c>
      <c r="E24" s="18">
        <f t="shared" si="0"/>
        <v>0</v>
      </c>
      <c r="F24" s="167">
        <f>SUM(E24*D24)/2</f>
        <v>0</v>
      </c>
      <c r="G24" s="108" t="s">
        <v>150</v>
      </c>
      <c r="H24" s="117"/>
      <c r="I24" s="118"/>
      <c r="J24" s="118"/>
      <c r="K24" s="118"/>
      <c r="L24" s="118"/>
      <c r="M24" s="118"/>
      <c r="N24" s="118"/>
      <c r="O24" s="118"/>
      <c r="P24" s="118"/>
      <c r="Q24" s="119"/>
      <c r="R24" s="8"/>
      <c r="S24" s="198">
        <v>30</v>
      </c>
      <c r="T24" s="199">
        <f>(H24*$D24)/2</f>
        <v>0</v>
      </c>
      <c r="U24" s="199">
        <f t="shared" ref="U24:AC25" si="3">(I24*$D24)/2</f>
        <v>0</v>
      </c>
      <c r="V24" s="199">
        <f t="shared" si="3"/>
        <v>0</v>
      </c>
      <c r="W24" s="199">
        <f t="shared" si="3"/>
        <v>0</v>
      </c>
      <c r="X24" s="199">
        <f t="shared" si="3"/>
        <v>0</v>
      </c>
      <c r="Y24" s="199">
        <f t="shared" si="3"/>
        <v>0</v>
      </c>
      <c r="Z24" s="199">
        <f t="shared" si="3"/>
        <v>0</v>
      </c>
      <c r="AA24" s="199">
        <f t="shared" si="3"/>
        <v>0</v>
      </c>
      <c r="AB24" s="199">
        <f t="shared" si="3"/>
        <v>0</v>
      </c>
      <c r="AC24" s="199">
        <f t="shared" si="3"/>
        <v>0</v>
      </c>
      <c r="AD24" s="200" t="s">
        <v>149</v>
      </c>
    </row>
    <row r="25" spans="1:30" ht="12.75" customHeight="1" x14ac:dyDescent="0.25">
      <c r="A25" s="75" t="s">
        <v>211</v>
      </c>
      <c r="B25" s="216" t="s">
        <v>512</v>
      </c>
      <c r="C25" s="215"/>
      <c r="D25" s="87">
        <v>31.78</v>
      </c>
      <c r="E25" s="18">
        <f t="shared" si="0"/>
        <v>0</v>
      </c>
      <c r="F25" s="167">
        <f>SUM(E25*D25)/2</f>
        <v>0</v>
      </c>
      <c r="G25" s="108"/>
      <c r="H25" s="117"/>
      <c r="I25" s="118"/>
      <c r="J25" s="118"/>
      <c r="K25" s="118"/>
      <c r="L25" s="118"/>
      <c r="M25" s="118"/>
      <c r="N25" s="118"/>
      <c r="O25" s="118"/>
      <c r="P25" s="118"/>
      <c r="Q25" s="119"/>
      <c r="S25" s="198">
        <v>30</v>
      </c>
      <c r="T25" s="199">
        <f>(H25*$D25)/2</f>
        <v>0</v>
      </c>
      <c r="U25" s="199">
        <f t="shared" si="3"/>
        <v>0</v>
      </c>
      <c r="V25" s="199">
        <f t="shared" si="3"/>
        <v>0</v>
      </c>
      <c r="W25" s="199">
        <f t="shared" si="3"/>
        <v>0</v>
      </c>
      <c r="X25" s="199">
        <f t="shared" si="3"/>
        <v>0</v>
      </c>
      <c r="Y25" s="199">
        <f t="shared" si="3"/>
        <v>0</v>
      </c>
      <c r="Z25" s="199">
        <f t="shared" si="3"/>
        <v>0</v>
      </c>
      <c r="AA25" s="199">
        <f t="shared" si="3"/>
        <v>0</v>
      </c>
      <c r="AB25" s="199">
        <f t="shared" si="3"/>
        <v>0</v>
      </c>
      <c r="AC25" s="199">
        <f t="shared" si="3"/>
        <v>0</v>
      </c>
      <c r="AD25" s="200" t="s">
        <v>149</v>
      </c>
    </row>
    <row r="26" spans="1:30" ht="12.75" customHeight="1" x14ac:dyDescent="0.25">
      <c r="A26" s="75" t="s">
        <v>261</v>
      </c>
      <c r="B26" s="216" t="s">
        <v>510</v>
      </c>
      <c r="C26" s="215"/>
      <c r="D26" s="87">
        <v>40.72</v>
      </c>
      <c r="E26" s="18">
        <f t="shared" si="0"/>
        <v>0</v>
      </c>
      <c r="F26" s="167">
        <f>SUM(E26*D26)/3</f>
        <v>0</v>
      </c>
      <c r="G26" s="108"/>
      <c r="H26" s="117"/>
      <c r="I26" s="118"/>
      <c r="J26" s="118"/>
      <c r="K26" s="118"/>
      <c r="L26" s="118"/>
      <c r="M26" s="118"/>
      <c r="N26" s="118"/>
      <c r="O26" s="118"/>
      <c r="P26" s="118"/>
      <c r="Q26" s="119"/>
      <c r="S26" s="198">
        <v>45</v>
      </c>
      <c r="T26" s="199">
        <f>(H26*$D26)/3</f>
        <v>0</v>
      </c>
      <c r="U26" s="199">
        <f t="shared" ref="U26:AC26" si="4">(I26*$D26)/3</f>
        <v>0</v>
      </c>
      <c r="V26" s="199">
        <f t="shared" si="4"/>
        <v>0</v>
      </c>
      <c r="W26" s="199">
        <f t="shared" si="4"/>
        <v>0</v>
      </c>
      <c r="X26" s="199">
        <f t="shared" si="4"/>
        <v>0</v>
      </c>
      <c r="Y26" s="199">
        <f t="shared" si="4"/>
        <v>0</v>
      </c>
      <c r="Z26" s="199">
        <f t="shared" si="4"/>
        <v>0</v>
      </c>
      <c r="AA26" s="199">
        <f t="shared" si="4"/>
        <v>0</v>
      </c>
      <c r="AB26" s="199">
        <f t="shared" si="4"/>
        <v>0</v>
      </c>
      <c r="AC26" s="199">
        <f t="shared" si="4"/>
        <v>0</v>
      </c>
      <c r="AD26" s="200" t="s">
        <v>149</v>
      </c>
    </row>
    <row r="27" spans="1:30" ht="12.75" customHeight="1" x14ac:dyDescent="0.25">
      <c r="A27" s="74" t="s">
        <v>187</v>
      </c>
      <c r="B27" s="216" t="s">
        <v>166</v>
      </c>
      <c r="C27" s="215"/>
      <c r="D27" s="87">
        <v>0.42</v>
      </c>
      <c r="E27" s="18">
        <f t="shared" si="0"/>
        <v>0</v>
      </c>
      <c r="F27" s="167">
        <f t="shared" si="1"/>
        <v>0</v>
      </c>
      <c r="G27" s="108"/>
      <c r="H27" s="26"/>
      <c r="I27" s="50"/>
      <c r="J27" s="50"/>
      <c r="K27" s="50"/>
      <c r="L27" s="50"/>
      <c r="M27" s="50"/>
      <c r="N27" s="50"/>
      <c r="O27" s="50"/>
      <c r="P27" s="50"/>
      <c r="Q27" s="51"/>
      <c r="R27" s="8"/>
      <c r="S27" s="198" t="s">
        <v>343</v>
      </c>
      <c r="T27" s="199">
        <f t="shared" si="2"/>
        <v>0</v>
      </c>
      <c r="U27" s="199">
        <f t="shared" si="2"/>
        <v>0</v>
      </c>
      <c r="V27" s="199">
        <f t="shared" si="2"/>
        <v>0</v>
      </c>
      <c r="W27" s="199">
        <f t="shared" si="2"/>
        <v>0</v>
      </c>
      <c r="X27" s="199">
        <f t="shared" si="2"/>
        <v>0</v>
      </c>
      <c r="Y27" s="199">
        <f t="shared" si="2"/>
        <v>0</v>
      </c>
      <c r="Z27" s="199">
        <f t="shared" si="2"/>
        <v>0</v>
      </c>
      <c r="AA27" s="199">
        <f t="shared" si="2"/>
        <v>0</v>
      </c>
      <c r="AB27" s="199">
        <f t="shared" si="2"/>
        <v>0</v>
      </c>
      <c r="AC27" s="199">
        <f t="shared" si="2"/>
        <v>0</v>
      </c>
      <c r="AD27" s="200" t="s">
        <v>149</v>
      </c>
    </row>
    <row r="28" spans="1:30" ht="12.75" customHeight="1" x14ac:dyDescent="0.25">
      <c r="A28" s="74" t="s">
        <v>4</v>
      </c>
      <c r="B28" s="214" t="s">
        <v>30</v>
      </c>
      <c r="C28" s="215"/>
      <c r="D28" s="87">
        <v>0.24</v>
      </c>
      <c r="E28" s="18">
        <f t="shared" si="0"/>
        <v>0</v>
      </c>
      <c r="F28" s="167">
        <f t="shared" si="1"/>
        <v>0</v>
      </c>
      <c r="G28" s="108" t="s">
        <v>149</v>
      </c>
      <c r="H28" s="117"/>
      <c r="I28" s="118"/>
      <c r="J28" s="118"/>
      <c r="K28" s="118"/>
      <c r="L28" s="118"/>
      <c r="M28" s="118"/>
      <c r="N28" s="118"/>
      <c r="O28" s="118"/>
      <c r="P28" s="118"/>
      <c r="Q28" s="119"/>
      <c r="S28" s="198">
        <v>15</v>
      </c>
      <c r="T28" s="199">
        <f t="shared" si="2"/>
        <v>0</v>
      </c>
      <c r="U28" s="199">
        <f t="shared" si="2"/>
        <v>0</v>
      </c>
      <c r="V28" s="199">
        <f t="shared" si="2"/>
        <v>0</v>
      </c>
      <c r="W28" s="199">
        <f t="shared" si="2"/>
        <v>0</v>
      </c>
      <c r="X28" s="199">
        <f t="shared" si="2"/>
        <v>0</v>
      </c>
      <c r="Y28" s="199">
        <f t="shared" si="2"/>
        <v>0</v>
      </c>
      <c r="Z28" s="199">
        <f t="shared" si="2"/>
        <v>0</v>
      </c>
      <c r="AA28" s="199">
        <f t="shared" si="2"/>
        <v>0</v>
      </c>
      <c r="AB28" s="199">
        <f t="shared" si="2"/>
        <v>0</v>
      </c>
      <c r="AC28" s="199">
        <f t="shared" si="2"/>
        <v>0</v>
      </c>
      <c r="AD28" s="200" t="s">
        <v>149</v>
      </c>
    </row>
    <row r="29" spans="1:30" ht="12.75" customHeight="1" x14ac:dyDescent="0.25">
      <c r="A29" s="74" t="s">
        <v>24</v>
      </c>
      <c r="B29" s="216" t="s">
        <v>172</v>
      </c>
      <c r="C29" s="215"/>
      <c r="D29" s="87">
        <v>15.99</v>
      </c>
      <c r="E29" s="18">
        <f t="shared" si="0"/>
        <v>0</v>
      </c>
      <c r="F29" s="167">
        <f t="shared" si="1"/>
        <v>0</v>
      </c>
      <c r="G29" s="108" t="s">
        <v>149</v>
      </c>
      <c r="H29" s="26"/>
      <c r="I29" s="50"/>
      <c r="J29" s="50"/>
      <c r="K29" s="50"/>
      <c r="L29" s="50"/>
      <c r="M29" s="50"/>
      <c r="N29" s="50"/>
      <c r="O29" s="50"/>
      <c r="P29" s="50"/>
      <c r="Q29" s="51"/>
      <c r="R29" s="8"/>
      <c r="S29" s="198">
        <v>15</v>
      </c>
      <c r="T29" s="199">
        <f t="shared" si="2"/>
        <v>0</v>
      </c>
      <c r="U29" s="199">
        <f t="shared" si="2"/>
        <v>0</v>
      </c>
      <c r="V29" s="199">
        <f t="shared" si="2"/>
        <v>0</v>
      </c>
      <c r="W29" s="199">
        <f t="shared" si="2"/>
        <v>0</v>
      </c>
      <c r="X29" s="199">
        <f t="shared" si="2"/>
        <v>0</v>
      </c>
      <c r="Y29" s="199">
        <f t="shared" si="2"/>
        <v>0</v>
      </c>
      <c r="Z29" s="199">
        <f t="shared" si="2"/>
        <v>0</v>
      </c>
      <c r="AA29" s="199">
        <f t="shared" si="2"/>
        <v>0</v>
      </c>
      <c r="AB29" s="199">
        <f t="shared" si="2"/>
        <v>0</v>
      </c>
      <c r="AC29" s="199">
        <f t="shared" si="2"/>
        <v>0</v>
      </c>
      <c r="AD29" s="200" t="s">
        <v>149</v>
      </c>
    </row>
    <row r="30" spans="1:30" ht="12.75" customHeight="1" x14ac:dyDescent="0.25">
      <c r="A30" s="74" t="s">
        <v>40</v>
      </c>
      <c r="B30" s="216" t="s">
        <v>173</v>
      </c>
      <c r="C30" s="215"/>
      <c r="D30" s="87">
        <v>13.99</v>
      </c>
      <c r="E30" s="18">
        <f t="shared" si="0"/>
        <v>0</v>
      </c>
      <c r="F30" s="167">
        <f t="shared" si="1"/>
        <v>0</v>
      </c>
      <c r="G30" s="108" t="s">
        <v>149</v>
      </c>
      <c r="H30" s="26"/>
      <c r="I30" s="50"/>
      <c r="J30" s="50"/>
      <c r="K30" s="50"/>
      <c r="L30" s="50"/>
      <c r="M30" s="50"/>
      <c r="N30" s="50"/>
      <c r="O30" s="50"/>
      <c r="P30" s="50"/>
      <c r="Q30" s="51"/>
      <c r="R30" s="8"/>
      <c r="S30" s="198">
        <v>15</v>
      </c>
      <c r="T30" s="199">
        <f t="shared" si="2"/>
        <v>0</v>
      </c>
      <c r="U30" s="199">
        <f t="shared" si="2"/>
        <v>0</v>
      </c>
      <c r="V30" s="199">
        <f t="shared" si="2"/>
        <v>0</v>
      </c>
      <c r="W30" s="199">
        <f t="shared" si="2"/>
        <v>0</v>
      </c>
      <c r="X30" s="199">
        <f t="shared" si="2"/>
        <v>0</v>
      </c>
      <c r="Y30" s="199">
        <f t="shared" si="2"/>
        <v>0</v>
      </c>
      <c r="Z30" s="199">
        <f t="shared" si="2"/>
        <v>0</v>
      </c>
      <c r="AA30" s="199">
        <f t="shared" si="2"/>
        <v>0</v>
      </c>
      <c r="AB30" s="199">
        <f t="shared" si="2"/>
        <v>0</v>
      </c>
      <c r="AC30" s="199">
        <f t="shared" si="2"/>
        <v>0</v>
      </c>
      <c r="AD30" s="200" t="s">
        <v>149</v>
      </c>
    </row>
    <row r="31" spans="1:30" ht="12.75" customHeight="1" x14ac:dyDescent="0.25">
      <c r="A31" s="74" t="s">
        <v>16</v>
      </c>
      <c r="B31" s="216" t="s">
        <v>174</v>
      </c>
      <c r="C31" s="215"/>
      <c r="D31" s="87">
        <v>22.99</v>
      </c>
      <c r="E31" s="18">
        <f t="shared" si="0"/>
        <v>0</v>
      </c>
      <c r="F31" s="167">
        <f t="shared" si="1"/>
        <v>0</v>
      </c>
      <c r="G31" s="108" t="s">
        <v>149</v>
      </c>
      <c r="H31" s="26"/>
      <c r="I31" s="50"/>
      <c r="J31" s="50"/>
      <c r="K31" s="50"/>
      <c r="L31" s="50"/>
      <c r="M31" s="50"/>
      <c r="N31" s="50"/>
      <c r="O31" s="50"/>
      <c r="P31" s="50"/>
      <c r="Q31" s="51"/>
      <c r="S31" s="198">
        <v>15</v>
      </c>
      <c r="T31" s="199">
        <f t="shared" si="2"/>
        <v>0</v>
      </c>
      <c r="U31" s="199">
        <f t="shared" si="2"/>
        <v>0</v>
      </c>
      <c r="V31" s="199">
        <f t="shared" si="2"/>
        <v>0</v>
      </c>
      <c r="W31" s="199">
        <f t="shared" si="2"/>
        <v>0</v>
      </c>
      <c r="X31" s="199">
        <f t="shared" si="2"/>
        <v>0</v>
      </c>
      <c r="Y31" s="199">
        <f t="shared" si="2"/>
        <v>0</v>
      </c>
      <c r="Z31" s="199">
        <f t="shared" si="2"/>
        <v>0</v>
      </c>
      <c r="AA31" s="199">
        <f t="shared" si="2"/>
        <v>0</v>
      </c>
      <c r="AB31" s="199">
        <f t="shared" si="2"/>
        <v>0</v>
      </c>
      <c r="AC31" s="199">
        <f t="shared" si="2"/>
        <v>0</v>
      </c>
      <c r="AD31" s="200" t="s">
        <v>149</v>
      </c>
    </row>
    <row r="32" spans="1:30" ht="12.75" customHeight="1" x14ac:dyDescent="0.25">
      <c r="A32" s="74" t="s">
        <v>3</v>
      </c>
      <c r="B32" s="216" t="s">
        <v>138</v>
      </c>
      <c r="C32" s="215"/>
      <c r="D32" s="87">
        <v>1.93</v>
      </c>
      <c r="E32" s="18">
        <f t="shared" si="0"/>
        <v>0</v>
      </c>
      <c r="F32" s="167">
        <f t="shared" si="1"/>
        <v>0</v>
      </c>
      <c r="G32" s="108" t="s">
        <v>149</v>
      </c>
      <c r="H32" s="26"/>
      <c r="I32" s="50"/>
      <c r="J32" s="50"/>
      <c r="K32" s="50"/>
      <c r="L32" s="50"/>
      <c r="M32" s="50"/>
      <c r="N32" s="50"/>
      <c r="O32" s="50"/>
      <c r="P32" s="50"/>
      <c r="Q32" s="51"/>
      <c r="S32" s="198">
        <v>15</v>
      </c>
      <c r="T32" s="199">
        <f t="shared" si="2"/>
        <v>0</v>
      </c>
      <c r="U32" s="199">
        <f t="shared" si="2"/>
        <v>0</v>
      </c>
      <c r="V32" s="199">
        <f t="shared" si="2"/>
        <v>0</v>
      </c>
      <c r="W32" s="199">
        <f t="shared" si="2"/>
        <v>0</v>
      </c>
      <c r="X32" s="199">
        <f t="shared" si="2"/>
        <v>0</v>
      </c>
      <c r="Y32" s="199">
        <f t="shared" si="2"/>
        <v>0</v>
      </c>
      <c r="Z32" s="199">
        <f t="shared" si="2"/>
        <v>0</v>
      </c>
      <c r="AA32" s="199">
        <f t="shared" si="2"/>
        <v>0</v>
      </c>
      <c r="AB32" s="199">
        <f t="shared" si="2"/>
        <v>0</v>
      </c>
      <c r="AC32" s="199">
        <f t="shared" si="2"/>
        <v>0</v>
      </c>
      <c r="AD32" s="200" t="s">
        <v>149</v>
      </c>
    </row>
    <row r="33" spans="1:30" ht="12.75" customHeight="1" x14ac:dyDescent="0.25">
      <c r="A33" s="74" t="s">
        <v>55</v>
      </c>
      <c r="B33" s="216" t="s">
        <v>346</v>
      </c>
      <c r="C33" s="215"/>
      <c r="D33" s="87">
        <v>2.68</v>
      </c>
      <c r="E33" s="18">
        <f t="shared" si="0"/>
        <v>0</v>
      </c>
      <c r="F33" s="167">
        <f t="shared" si="1"/>
        <v>0</v>
      </c>
      <c r="G33" s="108" t="s">
        <v>149</v>
      </c>
      <c r="H33" s="26"/>
      <c r="I33" s="50"/>
      <c r="J33" s="50"/>
      <c r="K33" s="50"/>
      <c r="L33" s="50"/>
      <c r="M33" s="50"/>
      <c r="N33" s="50"/>
      <c r="O33" s="50"/>
      <c r="P33" s="50"/>
      <c r="Q33" s="51"/>
      <c r="S33" s="198" t="s">
        <v>343</v>
      </c>
      <c r="T33" s="199">
        <f t="shared" si="2"/>
        <v>0</v>
      </c>
      <c r="U33" s="199">
        <f t="shared" si="2"/>
        <v>0</v>
      </c>
      <c r="V33" s="199">
        <f t="shared" si="2"/>
        <v>0</v>
      </c>
      <c r="W33" s="199">
        <f t="shared" si="2"/>
        <v>0</v>
      </c>
      <c r="X33" s="199">
        <f t="shared" si="2"/>
        <v>0</v>
      </c>
      <c r="Y33" s="199">
        <f t="shared" si="2"/>
        <v>0</v>
      </c>
      <c r="Z33" s="199">
        <f t="shared" si="2"/>
        <v>0</v>
      </c>
      <c r="AA33" s="199">
        <f t="shared" si="2"/>
        <v>0</v>
      </c>
      <c r="AB33" s="199">
        <f t="shared" si="2"/>
        <v>0</v>
      </c>
      <c r="AC33" s="199">
        <f t="shared" si="2"/>
        <v>0</v>
      </c>
      <c r="AD33" s="200" t="s">
        <v>149</v>
      </c>
    </row>
    <row r="34" spans="1:30" ht="12.75" customHeight="1" x14ac:dyDescent="0.25">
      <c r="A34" s="74" t="s">
        <v>56</v>
      </c>
      <c r="B34" s="216" t="s">
        <v>347</v>
      </c>
      <c r="C34" s="215"/>
      <c r="D34" s="87">
        <v>2.65</v>
      </c>
      <c r="E34" s="18">
        <f t="shared" si="0"/>
        <v>0</v>
      </c>
      <c r="F34" s="167">
        <f t="shared" si="1"/>
        <v>0</v>
      </c>
      <c r="G34" s="108" t="s">
        <v>149</v>
      </c>
      <c r="H34" s="26"/>
      <c r="I34" s="50"/>
      <c r="J34" s="50"/>
      <c r="K34" s="50"/>
      <c r="L34" s="50"/>
      <c r="M34" s="50"/>
      <c r="N34" s="50"/>
      <c r="O34" s="50"/>
      <c r="P34" s="50"/>
      <c r="Q34" s="51"/>
      <c r="R34" s="8"/>
      <c r="S34" s="198" t="s">
        <v>343</v>
      </c>
      <c r="T34" s="199">
        <f t="shared" si="2"/>
        <v>0</v>
      </c>
      <c r="U34" s="199">
        <f t="shared" si="2"/>
        <v>0</v>
      </c>
      <c r="V34" s="199">
        <f t="shared" si="2"/>
        <v>0</v>
      </c>
      <c r="W34" s="199">
        <f t="shared" si="2"/>
        <v>0</v>
      </c>
      <c r="X34" s="199">
        <f t="shared" si="2"/>
        <v>0</v>
      </c>
      <c r="Y34" s="199">
        <f t="shared" si="2"/>
        <v>0</v>
      </c>
      <c r="Z34" s="199">
        <f t="shared" si="2"/>
        <v>0</v>
      </c>
      <c r="AA34" s="199">
        <f t="shared" si="2"/>
        <v>0</v>
      </c>
      <c r="AB34" s="199">
        <f t="shared" si="2"/>
        <v>0</v>
      </c>
      <c r="AC34" s="199">
        <f t="shared" si="2"/>
        <v>0</v>
      </c>
      <c r="AD34" s="200" t="s">
        <v>149</v>
      </c>
    </row>
    <row r="35" spans="1:30" ht="12.75" customHeight="1" x14ac:dyDescent="0.25">
      <c r="A35" s="75" t="s">
        <v>213</v>
      </c>
      <c r="B35" s="216" t="s">
        <v>216</v>
      </c>
      <c r="C35" s="215"/>
      <c r="D35" s="151">
        <v>1.02</v>
      </c>
      <c r="E35" s="18">
        <f t="shared" si="0"/>
        <v>0</v>
      </c>
      <c r="F35" s="167">
        <f>+(E35*D35)</f>
        <v>0</v>
      </c>
      <c r="G35" s="108" t="s">
        <v>149</v>
      </c>
      <c r="H35" s="26"/>
      <c r="I35" s="50"/>
      <c r="J35" s="50"/>
      <c r="K35" s="50"/>
      <c r="L35" s="50"/>
      <c r="M35" s="50"/>
      <c r="N35" s="50"/>
      <c r="O35" s="50"/>
      <c r="P35" s="50"/>
      <c r="Q35" s="51"/>
      <c r="R35" s="8"/>
      <c r="S35" s="198" t="s">
        <v>508</v>
      </c>
      <c r="T35" s="199">
        <f t="shared" si="2"/>
        <v>0</v>
      </c>
      <c r="U35" s="199">
        <f t="shared" si="2"/>
        <v>0</v>
      </c>
      <c r="V35" s="199">
        <f t="shared" si="2"/>
        <v>0</v>
      </c>
      <c r="W35" s="199">
        <f t="shared" si="2"/>
        <v>0</v>
      </c>
      <c r="X35" s="199">
        <f t="shared" si="2"/>
        <v>0</v>
      </c>
      <c r="Y35" s="199">
        <f t="shared" si="2"/>
        <v>0</v>
      </c>
      <c r="Z35" s="199">
        <f t="shared" si="2"/>
        <v>0</v>
      </c>
      <c r="AA35" s="199">
        <f t="shared" si="2"/>
        <v>0</v>
      </c>
      <c r="AB35" s="199">
        <f t="shared" si="2"/>
        <v>0</v>
      </c>
      <c r="AC35" s="199">
        <f t="shared" si="2"/>
        <v>0</v>
      </c>
      <c r="AD35" s="200" t="s">
        <v>149</v>
      </c>
    </row>
    <row r="36" spans="1:30" ht="13.2" customHeight="1" x14ac:dyDescent="0.25">
      <c r="A36" s="75" t="s">
        <v>214</v>
      </c>
      <c r="B36" s="216" t="s">
        <v>217</v>
      </c>
      <c r="C36" s="215"/>
      <c r="D36" s="151">
        <v>1.02</v>
      </c>
      <c r="E36" s="18">
        <f t="shared" si="0"/>
        <v>0</v>
      </c>
      <c r="F36" s="167">
        <f>+(E36*D36)</f>
        <v>0</v>
      </c>
      <c r="G36" s="108" t="s">
        <v>149</v>
      </c>
      <c r="H36" s="26"/>
      <c r="I36" s="50"/>
      <c r="J36" s="50"/>
      <c r="K36" s="50"/>
      <c r="L36" s="50"/>
      <c r="M36" s="50"/>
      <c r="N36" s="50"/>
      <c r="O36" s="50"/>
      <c r="P36" s="50"/>
      <c r="Q36" s="51"/>
      <c r="S36" s="198" t="s">
        <v>508</v>
      </c>
      <c r="T36" s="199">
        <f t="shared" si="2"/>
        <v>0</v>
      </c>
      <c r="U36" s="199">
        <f t="shared" si="2"/>
        <v>0</v>
      </c>
      <c r="V36" s="199">
        <f t="shared" si="2"/>
        <v>0</v>
      </c>
      <c r="W36" s="199">
        <f t="shared" si="2"/>
        <v>0</v>
      </c>
      <c r="X36" s="199">
        <f t="shared" si="2"/>
        <v>0</v>
      </c>
      <c r="Y36" s="199">
        <f t="shared" si="2"/>
        <v>0</v>
      </c>
      <c r="Z36" s="199">
        <f t="shared" si="2"/>
        <v>0</v>
      </c>
      <c r="AA36" s="199">
        <f t="shared" si="2"/>
        <v>0</v>
      </c>
      <c r="AB36" s="199">
        <f t="shared" si="2"/>
        <v>0</v>
      </c>
      <c r="AC36" s="199">
        <f t="shared" si="2"/>
        <v>0</v>
      </c>
      <c r="AD36" s="200" t="s">
        <v>149</v>
      </c>
    </row>
    <row r="37" spans="1:30" ht="12.75" customHeight="1" x14ac:dyDescent="0.25">
      <c r="A37" s="152" t="s">
        <v>17</v>
      </c>
      <c r="B37" s="240" t="s">
        <v>45</v>
      </c>
      <c r="C37" s="215"/>
      <c r="D37" s="153">
        <v>18.98</v>
      </c>
      <c r="E37" s="154">
        <f t="shared" si="0"/>
        <v>0</v>
      </c>
      <c r="F37" s="167">
        <f>+E37*D37</f>
        <v>0</v>
      </c>
      <c r="G37" s="108" t="s">
        <v>149</v>
      </c>
      <c r="H37" s="26"/>
      <c r="I37" s="50"/>
      <c r="J37" s="50"/>
      <c r="K37" s="50"/>
      <c r="L37" s="50"/>
      <c r="M37" s="50"/>
      <c r="N37" s="50"/>
      <c r="O37" s="50"/>
      <c r="P37" s="50"/>
      <c r="Q37" s="51"/>
      <c r="S37" s="198">
        <v>30</v>
      </c>
      <c r="T37" s="199">
        <f t="shared" ref="T37:AC40" si="5">H37*$D37</f>
        <v>0</v>
      </c>
      <c r="U37" s="199">
        <f t="shared" si="5"/>
        <v>0</v>
      </c>
      <c r="V37" s="199">
        <f t="shared" si="5"/>
        <v>0</v>
      </c>
      <c r="W37" s="199">
        <f t="shared" si="5"/>
        <v>0</v>
      </c>
      <c r="X37" s="199">
        <f t="shared" si="5"/>
        <v>0</v>
      </c>
      <c r="Y37" s="199">
        <f t="shared" si="5"/>
        <v>0</v>
      </c>
      <c r="Z37" s="199">
        <f t="shared" si="5"/>
        <v>0</v>
      </c>
      <c r="AA37" s="199">
        <f t="shared" si="5"/>
        <v>0</v>
      </c>
      <c r="AB37" s="199">
        <f t="shared" si="5"/>
        <v>0</v>
      </c>
      <c r="AC37" s="199">
        <f t="shared" si="5"/>
        <v>0</v>
      </c>
      <c r="AD37" s="200" t="s">
        <v>149</v>
      </c>
    </row>
    <row r="38" spans="1:30" ht="13.5" customHeight="1" x14ac:dyDescent="0.25">
      <c r="A38" s="163" t="s">
        <v>98</v>
      </c>
      <c r="B38" s="214" t="s">
        <v>99</v>
      </c>
      <c r="C38" s="215"/>
      <c r="D38" s="155">
        <v>4.99</v>
      </c>
      <c r="E38" s="156">
        <f t="shared" si="0"/>
        <v>0</v>
      </c>
      <c r="F38" s="167">
        <f>+E38*D38</f>
        <v>0</v>
      </c>
      <c r="G38" s="108" t="s">
        <v>149</v>
      </c>
      <c r="H38" s="26"/>
      <c r="I38" s="50"/>
      <c r="J38" s="50"/>
      <c r="K38" s="50"/>
      <c r="L38" s="50"/>
      <c r="M38" s="50"/>
      <c r="N38" s="50"/>
      <c r="O38" s="50"/>
      <c r="P38" s="50"/>
      <c r="Q38" s="51"/>
      <c r="S38" s="198">
        <v>15</v>
      </c>
      <c r="T38" s="199">
        <f t="shared" si="5"/>
        <v>0</v>
      </c>
      <c r="U38" s="199">
        <f t="shared" si="5"/>
        <v>0</v>
      </c>
      <c r="V38" s="199">
        <f t="shared" si="5"/>
        <v>0</v>
      </c>
      <c r="W38" s="199">
        <f t="shared" si="5"/>
        <v>0</v>
      </c>
      <c r="X38" s="199">
        <f t="shared" si="5"/>
        <v>0</v>
      </c>
      <c r="Y38" s="199">
        <f t="shared" si="5"/>
        <v>0</v>
      </c>
      <c r="Z38" s="199">
        <f t="shared" si="5"/>
        <v>0</v>
      </c>
      <c r="AA38" s="199">
        <f t="shared" si="5"/>
        <v>0</v>
      </c>
      <c r="AB38" s="199">
        <f t="shared" si="5"/>
        <v>0</v>
      </c>
      <c r="AC38" s="199">
        <f t="shared" si="5"/>
        <v>0</v>
      </c>
      <c r="AD38" s="200" t="s">
        <v>149</v>
      </c>
    </row>
    <row r="39" spans="1:30" ht="13.2" customHeight="1" x14ac:dyDescent="0.25">
      <c r="A39" s="133" t="s">
        <v>203</v>
      </c>
      <c r="B39" s="240" t="s">
        <v>204</v>
      </c>
      <c r="C39" s="215"/>
      <c r="D39" s="134">
        <v>12.48</v>
      </c>
      <c r="E39" s="135">
        <f t="shared" si="0"/>
        <v>0</v>
      </c>
      <c r="F39" s="167">
        <f>+E39*D39</f>
        <v>0</v>
      </c>
      <c r="G39" s="108" t="s">
        <v>149</v>
      </c>
      <c r="H39" s="26"/>
      <c r="I39" s="50"/>
      <c r="J39" s="50"/>
      <c r="K39" s="50"/>
      <c r="L39" s="50"/>
      <c r="M39" s="50"/>
      <c r="N39" s="50"/>
      <c r="O39" s="50"/>
      <c r="P39" s="50"/>
      <c r="Q39" s="51"/>
      <c r="R39" s="8"/>
      <c r="S39" s="198">
        <v>15</v>
      </c>
      <c r="T39" s="199">
        <f t="shared" si="5"/>
        <v>0</v>
      </c>
      <c r="U39" s="199">
        <f t="shared" si="5"/>
        <v>0</v>
      </c>
      <c r="V39" s="199">
        <f t="shared" si="5"/>
        <v>0</v>
      </c>
      <c r="W39" s="199">
        <f t="shared" si="5"/>
        <v>0</v>
      </c>
      <c r="X39" s="199">
        <f t="shared" si="5"/>
        <v>0</v>
      </c>
      <c r="Y39" s="199">
        <f t="shared" si="5"/>
        <v>0</v>
      </c>
      <c r="Z39" s="199">
        <f t="shared" si="5"/>
        <v>0</v>
      </c>
      <c r="AA39" s="199">
        <f t="shared" si="5"/>
        <v>0</v>
      </c>
      <c r="AB39" s="199">
        <f t="shared" si="5"/>
        <v>0</v>
      </c>
      <c r="AC39" s="199">
        <f t="shared" si="5"/>
        <v>0</v>
      </c>
      <c r="AD39" s="200" t="s">
        <v>149</v>
      </c>
    </row>
    <row r="40" spans="1:30" ht="12.75" customHeight="1" thickBot="1" x14ac:dyDescent="0.3">
      <c r="A40" s="99" t="s">
        <v>205</v>
      </c>
      <c r="B40" s="245" t="s">
        <v>206</v>
      </c>
      <c r="C40" s="246"/>
      <c r="D40" s="100">
        <v>37.28</v>
      </c>
      <c r="E40" s="101">
        <f t="shared" si="0"/>
        <v>0</v>
      </c>
      <c r="F40" s="211">
        <f>+E40*D40</f>
        <v>0</v>
      </c>
      <c r="G40" s="108" t="s">
        <v>149</v>
      </c>
      <c r="H40" s="27"/>
      <c r="I40" s="52"/>
      <c r="J40" s="52"/>
      <c r="K40" s="52"/>
      <c r="L40" s="52"/>
      <c r="M40" s="52"/>
      <c r="N40" s="52"/>
      <c r="O40" s="52"/>
      <c r="P40" s="52"/>
      <c r="Q40" s="53"/>
      <c r="R40" s="8"/>
      <c r="S40" s="198">
        <v>15</v>
      </c>
      <c r="T40" s="199">
        <f t="shared" si="5"/>
        <v>0</v>
      </c>
      <c r="U40" s="199">
        <f t="shared" si="5"/>
        <v>0</v>
      </c>
      <c r="V40" s="199">
        <f t="shared" si="5"/>
        <v>0</v>
      </c>
      <c r="W40" s="199">
        <f t="shared" si="5"/>
        <v>0</v>
      </c>
      <c r="X40" s="199">
        <f t="shared" si="5"/>
        <v>0</v>
      </c>
      <c r="Y40" s="199">
        <f t="shared" si="5"/>
        <v>0</v>
      </c>
      <c r="Z40" s="199">
        <f t="shared" si="5"/>
        <v>0</v>
      </c>
      <c r="AA40" s="199">
        <f t="shared" si="5"/>
        <v>0</v>
      </c>
      <c r="AB40" s="199">
        <f t="shared" si="5"/>
        <v>0</v>
      </c>
      <c r="AC40" s="199">
        <f t="shared" si="5"/>
        <v>0</v>
      </c>
      <c r="AD40" s="200" t="s">
        <v>149</v>
      </c>
    </row>
    <row r="41" spans="1:30" ht="3.75" customHeight="1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201"/>
      <c r="T41" s="202"/>
      <c r="U41" s="202"/>
      <c r="V41" s="202"/>
      <c r="W41" s="202"/>
      <c r="X41" s="202"/>
      <c r="Y41" s="202"/>
      <c r="Z41" s="202"/>
      <c r="AA41" s="202"/>
      <c r="AB41" s="202"/>
      <c r="AC41" s="202"/>
      <c r="AD41" s="203"/>
    </row>
    <row r="42" spans="1:30" ht="12" customHeight="1" x14ac:dyDescent="0.25">
      <c r="A42" s="241" t="s">
        <v>335</v>
      </c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63"/>
      <c r="S42" s="201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3"/>
    </row>
    <row r="43" spans="1:30" ht="2.25" customHeight="1" thickBot="1" x14ac:dyDescent="0.3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3"/>
      <c r="S43" s="201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3"/>
    </row>
    <row r="44" spans="1:30" ht="2.25" customHeight="1" thickTop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201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3"/>
    </row>
    <row r="45" spans="1:30" ht="12" customHeight="1" x14ac:dyDescent="0.25">
      <c r="A45" s="241" t="s">
        <v>336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63"/>
      <c r="S45" s="201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203"/>
    </row>
    <row r="46" spans="1:30" ht="2.25" customHeight="1" thickBot="1" x14ac:dyDescent="0.3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201"/>
      <c r="T46" s="202"/>
      <c r="U46" s="202"/>
      <c r="V46" s="202"/>
      <c r="W46" s="202"/>
      <c r="X46" s="202"/>
      <c r="Y46" s="202"/>
      <c r="Z46" s="202"/>
      <c r="AA46" s="202"/>
      <c r="AB46" s="202"/>
      <c r="AC46" s="202"/>
      <c r="AD46" s="203"/>
    </row>
    <row r="47" spans="1:30" ht="12.75" customHeight="1" x14ac:dyDescent="0.25">
      <c r="A47" s="72" t="s">
        <v>158</v>
      </c>
      <c r="B47" s="249" t="s">
        <v>159</v>
      </c>
      <c r="C47" s="250"/>
      <c r="D47" s="86">
        <v>18.29</v>
      </c>
      <c r="E47" s="73">
        <f t="shared" ref="E47:E73" si="6">SUM(H47:Q47)</f>
        <v>0</v>
      </c>
      <c r="F47" s="84">
        <f t="shared" ref="F47:F74" si="7">+E47*D47</f>
        <v>0</v>
      </c>
      <c r="G47" s="108"/>
      <c r="H47" s="189"/>
      <c r="I47" s="190"/>
      <c r="J47" s="190"/>
      <c r="K47" s="190"/>
      <c r="L47" s="190"/>
      <c r="M47" s="190"/>
      <c r="N47" s="190"/>
      <c r="O47" s="190"/>
      <c r="P47" s="190"/>
      <c r="Q47" s="191"/>
      <c r="S47" s="198">
        <v>30</v>
      </c>
      <c r="T47" s="199">
        <f t="shared" ref="T47:AC72" si="8">H47*$D47</f>
        <v>0</v>
      </c>
      <c r="U47" s="199">
        <f t="shared" si="8"/>
        <v>0</v>
      </c>
      <c r="V47" s="199">
        <f t="shared" si="8"/>
        <v>0</v>
      </c>
      <c r="W47" s="199">
        <f t="shared" si="8"/>
        <v>0</v>
      </c>
      <c r="X47" s="199">
        <f t="shared" si="8"/>
        <v>0</v>
      </c>
      <c r="Y47" s="199">
        <f t="shared" si="8"/>
        <v>0</v>
      </c>
      <c r="Z47" s="199">
        <f t="shared" si="8"/>
        <v>0</v>
      </c>
      <c r="AA47" s="199">
        <f t="shared" si="8"/>
        <v>0</v>
      </c>
      <c r="AB47" s="199">
        <f t="shared" si="8"/>
        <v>0</v>
      </c>
      <c r="AC47" s="199">
        <f t="shared" si="8"/>
        <v>0</v>
      </c>
      <c r="AD47" s="200" t="s">
        <v>150</v>
      </c>
    </row>
    <row r="48" spans="1:30" ht="12.75" customHeight="1" x14ac:dyDescent="0.25">
      <c r="A48" s="74" t="s">
        <v>37</v>
      </c>
      <c r="B48" s="216" t="s">
        <v>258</v>
      </c>
      <c r="C48" s="215"/>
      <c r="D48" s="87">
        <v>366.94</v>
      </c>
      <c r="E48" s="18">
        <f t="shared" si="6"/>
        <v>0</v>
      </c>
      <c r="F48" s="85">
        <f t="shared" si="7"/>
        <v>0</v>
      </c>
      <c r="G48" s="108" t="s">
        <v>150</v>
      </c>
      <c r="H48" s="26"/>
      <c r="I48" s="50"/>
      <c r="J48" s="50"/>
      <c r="K48" s="50"/>
      <c r="L48" s="50"/>
      <c r="M48" s="50"/>
      <c r="N48" s="50"/>
      <c r="O48" s="50"/>
      <c r="P48" s="50"/>
      <c r="Q48" s="51"/>
      <c r="S48" s="198">
        <v>90</v>
      </c>
      <c r="T48" s="199">
        <f t="shared" si="8"/>
        <v>0</v>
      </c>
      <c r="U48" s="199">
        <f t="shared" si="8"/>
        <v>0</v>
      </c>
      <c r="V48" s="199">
        <f t="shared" si="8"/>
        <v>0</v>
      </c>
      <c r="W48" s="199">
        <f t="shared" si="8"/>
        <v>0</v>
      </c>
      <c r="X48" s="199">
        <f t="shared" si="8"/>
        <v>0</v>
      </c>
      <c r="Y48" s="199">
        <f t="shared" si="8"/>
        <v>0</v>
      </c>
      <c r="Z48" s="199">
        <f t="shared" si="8"/>
        <v>0</v>
      </c>
      <c r="AA48" s="199">
        <f t="shared" si="8"/>
        <v>0</v>
      </c>
      <c r="AB48" s="199">
        <f t="shared" si="8"/>
        <v>0</v>
      </c>
      <c r="AC48" s="199">
        <f t="shared" si="8"/>
        <v>0</v>
      </c>
      <c r="AD48" s="200" t="s">
        <v>150</v>
      </c>
    </row>
    <row r="49" spans="1:30" ht="12.75" customHeight="1" x14ac:dyDescent="0.25">
      <c r="A49" s="74" t="s">
        <v>21</v>
      </c>
      <c r="B49" s="216" t="s">
        <v>259</v>
      </c>
      <c r="C49" s="215"/>
      <c r="D49" s="87">
        <v>366.94</v>
      </c>
      <c r="E49" s="18">
        <f t="shared" si="6"/>
        <v>0</v>
      </c>
      <c r="F49" s="85">
        <f t="shared" si="7"/>
        <v>0</v>
      </c>
      <c r="G49" s="108" t="s">
        <v>150</v>
      </c>
      <c r="H49" s="26"/>
      <c r="I49" s="50"/>
      <c r="J49" s="50"/>
      <c r="K49" s="50"/>
      <c r="L49" s="50"/>
      <c r="M49" s="50"/>
      <c r="N49" s="50"/>
      <c r="O49" s="50"/>
      <c r="P49" s="50"/>
      <c r="Q49" s="51"/>
      <c r="S49" s="198">
        <v>90</v>
      </c>
      <c r="T49" s="199">
        <f t="shared" si="8"/>
        <v>0</v>
      </c>
      <c r="U49" s="199">
        <f t="shared" si="8"/>
        <v>0</v>
      </c>
      <c r="V49" s="199">
        <f t="shared" si="8"/>
        <v>0</v>
      </c>
      <c r="W49" s="199">
        <f t="shared" si="8"/>
        <v>0</v>
      </c>
      <c r="X49" s="199">
        <f t="shared" si="8"/>
        <v>0</v>
      </c>
      <c r="Y49" s="199">
        <f t="shared" si="8"/>
        <v>0</v>
      </c>
      <c r="Z49" s="199">
        <f t="shared" si="8"/>
        <v>0</v>
      </c>
      <c r="AA49" s="199">
        <f t="shared" si="8"/>
        <v>0</v>
      </c>
      <c r="AB49" s="199">
        <f t="shared" si="8"/>
        <v>0</v>
      </c>
      <c r="AC49" s="199">
        <f t="shared" si="8"/>
        <v>0</v>
      </c>
      <c r="AD49" s="200" t="s">
        <v>150</v>
      </c>
    </row>
    <row r="50" spans="1:30" ht="12.75" customHeight="1" x14ac:dyDescent="0.25">
      <c r="A50" s="74" t="s">
        <v>10</v>
      </c>
      <c r="B50" s="216" t="s">
        <v>54</v>
      </c>
      <c r="C50" s="215"/>
      <c r="D50" s="87">
        <v>0.06</v>
      </c>
      <c r="E50" s="18">
        <f t="shared" si="6"/>
        <v>0</v>
      </c>
      <c r="F50" s="85">
        <f t="shared" si="7"/>
        <v>0</v>
      </c>
      <c r="G50" s="108" t="s">
        <v>150</v>
      </c>
      <c r="H50" s="26"/>
      <c r="I50" s="50"/>
      <c r="J50" s="50"/>
      <c r="K50" s="50"/>
      <c r="L50" s="50"/>
      <c r="M50" s="50"/>
      <c r="N50" s="50"/>
      <c r="O50" s="50"/>
      <c r="P50" s="50"/>
      <c r="Q50" s="51"/>
      <c r="S50" s="198" t="s">
        <v>343</v>
      </c>
      <c r="T50" s="199">
        <f t="shared" si="8"/>
        <v>0</v>
      </c>
      <c r="U50" s="199">
        <f t="shared" si="8"/>
        <v>0</v>
      </c>
      <c r="V50" s="199">
        <f t="shared" si="8"/>
        <v>0</v>
      </c>
      <c r="W50" s="199">
        <f t="shared" si="8"/>
        <v>0</v>
      </c>
      <c r="X50" s="199">
        <f t="shared" si="8"/>
        <v>0</v>
      </c>
      <c r="Y50" s="199">
        <f t="shared" si="8"/>
        <v>0</v>
      </c>
      <c r="Z50" s="199">
        <f t="shared" si="8"/>
        <v>0</v>
      </c>
      <c r="AA50" s="199">
        <f t="shared" si="8"/>
        <v>0</v>
      </c>
      <c r="AB50" s="199">
        <f t="shared" si="8"/>
        <v>0</v>
      </c>
      <c r="AC50" s="199">
        <f t="shared" si="8"/>
        <v>0</v>
      </c>
      <c r="AD50" s="200" t="s">
        <v>150</v>
      </c>
    </row>
    <row r="51" spans="1:30" ht="12.75" customHeight="1" x14ac:dyDescent="0.25">
      <c r="A51" s="74" t="s">
        <v>96</v>
      </c>
      <c r="B51" s="214" t="s">
        <v>35</v>
      </c>
      <c r="C51" s="215"/>
      <c r="D51" s="87">
        <v>0.24</v>
      </c>
      <c r="E51" s="18">
        <f t="shared" si="6"/>
        <v>0</v>
      </c>
      <c r="F51" s="85">
        <f t="shared" si="7"/>
        <v>0</v>
      </c>
      <c r="G51" s="108" t="s">
        <v>150</v>
      </c>
      <c r="H51" s="26"/>
      <c r="I51" s="50"/>
      <c r="J51" s="50"/>
      <c r="K51" s="50"/>
      <c r="L51" s="50"/>
      <c r="M51" s="50"/>
      <c r="N51" s="50"/>
      <c r="O51" s="50"/>
      <c r="P51" s="50"/>
      <c r="Q51" s="51"/>
      <c r="S51" s="198" t="s">
        <v>343</v>
      </c>
      <c r="T51" s="199">
        <f t="shared" si="8"/>
        <v>0</v>
      </c>
      <c r="U51" s="199">
        <f t="shared" si="8"/>
        <v>0</v>
      </c>
      <c r="V51" s="199">
        <f t="shared" si="8"/>
        <v>0</v>
      </c>
      <c r="W51" s="199">
        <f t="shared" si="8"/>
        <v>0</v>
      </c>
      <c r="X51" s="199">
        <f t="shared" si="8"/>
        <v>0</v>
      </c>
      <c r="Y51" s="199">
        <f t="shared" si="8"/>
        <v>0</v>
      </c>
      <c r="Z51" s="199">
        <f t="shared" si="8"/>
        <v>0</v>
      </c>
      <c r="AA51" s="199">
        <f t="shared" si="8"/>
        <v>0</v>
      </c>
      <c r="AB51" s="199">
        <f t="shared" si="8"/>
        <v>0</v>
      </c>
      <c r="AC51" s="199">
        <f t="shared" si="8"/>
        <v>0</v>
      </c>
      <c r="AD51" s="200" t="s">
        <v>150</v>
      </c>
    </row>
    <row r="52" spans="1:30" ht="12.75" customHeight="1" x14ac:dyDescent="0.25">
      <c r="A52" s="74" t="s">
        <v>23</v>
      </c>
      <c r="B52" s="216" t="s">
        <v>137</v>
      </c>
      <c r="C52" s="215"/>
      <c r="D52" s="87">
        <v>0.34</v>
      </c>
      <c r="E52" s="18">
        <f t="shared" si="6"/>
        <v>0</v>
      </c>
      <c r="F52" s="85">
        <f t="shared" si="7"/>
        <v>0</v>
      </c>
      <c r="G52" s="108" t="s">
        <v>150</v>
      </c>
      <c r="H52" s="26"/>
      <c r="I52" s="50"/>
      <c r="J52" s="50"/>
      <c r="K52" s="50"/>
      <c r="L52" s="50"/>
      <c r="M52" s="50"/>
      <c r="N52" s="50"/>
      <c r="O52" s="50"/>
      <c r="P52" s="50"/>
      <c r="Q52" s="51"/>
      <c r="S52" s="198" t="s">
        <v>343</v>
      </c>
      <c r="T52" s="199">
        <f t="shared" si="8"/>
        <v>0</v>
      </c>
      <c r="U52" s="199">
        <f t="shared" si="8"/>
        <v>0</v>
      </c>
      <c r="V52" s="199">
        <f t="shared" si="8"/>
        <v>0</v>
      </c>
      <c r="W52" s="199">
        <f t="shared" si="8"/>
        <v>0</v>
      </c>
      <c r="X52" s="199">
        <f t="shared" si="8"/>
        <v>0</v>
      </c>
      <c r="Y52" s="199">
        <f t="shared" si="8"/>
        <v>0</v>
      </c>
      <c r="Z52" s="199">
        <f t="shared" si="8"/>
        <v>0</v>
      </c>
      <c r="AA52" s="199">
        <f t="shared" si="8"/>
        <v>0</v>
      </c>
      <c r="AB52" s="199">
        <f t="shared" si="8"/>
        <v>0</v>
      </c>
      <c r="AC52" s="199">
        <f t="shared" si="8"/>
        <v>0</v>
      </c>
      <c r="AD52" s="200" t="s">
        <v>150</v>
      </c>
    </row>
    <row r="53" spans="1:30" ht="12.75" customHeight="1" x14ac:dyDescent="0.25">
      <c r="A53" s="75" t="s">
        <v>265</v>
      </c>
      <c r="B53" s="251" t="s">
        <v>267</v>
      </c>
      <c r="C53" s="215"/>
      <c r="D53" s="87">
        <v>530</v>
      </c>
      <c r="E53" s="18">
        <f t="shared" si="6"/>
        <v>0</v>
      </c>
      <c r="F53" s="85">
        <f t="shared" si="7"/>
        <v>0</v>
      </c>
      <c r="G53" s="108"/>
      <c r="H53" s="26"/>
      <c r="I53" s="50"/>
      <c r="J53" s="50"/>
      <c r="K53" s="50"/>
      <c r="L53" s="50"/>
      <c r="M53" s="50"/>
      <c r="N53" s="50"/>
      <c r="O53" s="50"/>
      <c r="P53" s="50"/>
      <c r="Q53" s="51"/>
      <c r="S53" s="198">
        <v>120</v>
      </c>
      <c r="T53" s="199">
        <f t="shared" si="8"/>
        <v>0</v>
      </c>
      <c r="U53" s="199">
        <f t="shared" si="8"/>
        <v>0</v>
      </c>
      <c r="V53" s="199">
        <f t="shared" si="8"/>
        <v>0</v>
      </c>
      <c r="W53" s="199">
        <f t="shared" si="8"/>
        <v>0</v>
      </c>
      <c r="X53" s="199">
        <f t="shared" si="8"/>
        <v>0</v>
      </c>
      <c r="Y53" s="199">
        <f t="shared" si="8"/>
        <v>0</v>
      </c>
      <c r="Z53" s="199">
        <f t="shared" si="8"/>
        <v>0</v>
      </c>
      <c r="AA53" s="199">
        <f t="shared" si="8"/>
        <v>0</v>
      </c>
      <c r="AB53" s="199">
        <f t="shared" si="8"/>
        <v>0</v>
      </c>
      <c r="AC53" s="199">
        <f t="shared" si="8"/>
        <v>0</v>
      </c>
      <c r="AD53" s="200" t="s">
        <v>150</v>
      </c>
    </row>
    <row r="54" spans="1:30" ht="12.75" customHeight="1" x14ac:dyDescent="0.25">
      <c r="A54" s="75" t="s">
        <v>162</v>
      </c>
      <c r="B54" s="216" t="s">
        <v>262</v>
      </c>
      <c r="C54" s="215"/>
      <c r="D54" s="87">
        <v>315</v>
      </c>
      <c r="E54" s="18">
        <f t="shared" si="6"/>
        <v>0</v>
      </c>
      <c r="F54" s="85">
        <f t="shared" si="7"/>
        <v>0</v>
      </c>
      <c r="G54" s="108" t="s">
        <v>150</v>
      </c>
      <c r="H54" s="26"/>
      <c r="I54" s="50"/>
      <c r="J54" s="50"/>
      <c r="K54" s="50"/>
      <c r="L54" s="50"/>
      <c r="M54" s="50"/>
      <c r="N54" s="50"/>
      <c r="O54" s="50"/>
      <c r="P54" s="50"/>
      <c r="Q54" s="51"/>
      <c r="S54" s="198">
        <v>60</v>
      </c>
      <c r="T54" s="199">
        <f t="shared" si="8"/>
        <v>0</v>
      </c>
      <c r="U54" s="199">
        <f t="shared" si="8"/>
        <v>0</v>
      </c>
      <c r="V54" s="199">
        <f t="shared" si="8"/>
        <v>0</v>
      </c>
      <c r="W54" s="199">
        <f t="shared" si="8"/>
        <v>0</v>
      </c>
      <c r="X54" s="199">
        <f t="shared" si="8"/>
        <v>0</v>
      </c>
      <c r="Y54" s="199">
        <f t="shared" si="8"/>
        <v>0</v>
      </c>
      <c r="Z54" s="199">
        <f t="shared" si="8"/>
        <v>0</v>
      </c>
      <c r="AA54" s="199">
        <f t="shared" si="8"/>
        <v>0</v>
      </c>
      <c r="AB54" s="199">
        <f t="shared" si="8"/>
        <v>0</v>
      </c>
      <c r="AC54" s="199">
        <f t="shared" si="8"/>
        <v>0</v>
      </c>
      <c r="AD54" s="200" t="s">
        <v>150</v>
      </c>
    </row>
    <row r="55" spans="1:30" ht="12.75" customHeight="1" x14ac:dyDescent="0.25">
      <c r="A55" s="75" t="s">
        <v>266</v>
      </c>
      <c r="B55" s="251" t="s">
        <v>268</v>
      </c>
      <c r="C55" s="215"/>
      <c r="D55" s="87">
        <v>645</v>
      </c>
      <c r="E55" s="18">
        <f t="shared" si="6"/>
        <v>0</v>
      </c>
      <c r="F55" s="85">
        <f t="shared" si="7"/>
        <v>0</v>
      </c>
      <c r="G55" s="108"/>
      <c r="H55" s="26"/>
      <c r="I55" s="50"/>
      <c r="J55" s="50"/>
      <c r="K55" s="50"/>
      <c r="L55" s="50"/>
      <c r="M55" s="50"/>
      <c r="N55" s="50"/>
      <c r="O55" s="50"/>
      <c r="P55" s="50"/>
      <c r="Q55" s="51"/>
      <c r="S55" s="198">
        <v>120</v>
      </c>
      <c r="T55" s="199">
        <f t="shared" si="8"/>
        <v>0</v>
      </c>
      <c r="U55" s="199">
        <f t="shared" si="8"/>
        <v>0</v>
      </c>
      <c r="V55" s="199">
        <f t="shared" si="8"/>
        <v>0</v>
      </c>
      <c r="W55" s="199">
        <f t="shared" si="8"/>
        <v>0</v>
      </c>
      <c r="X55" s="199">
        <f t="shared" si="8"/>
        <v>0</v>
      </c>
      <c r="Y55" s="199">
        <f t="shared" si="8"/>
        <v>0</v>
      </c>
      <c r="Z55" s="199">
        <f t="shared" si="8"/>
        <v>0</v>
      </c>
      <c r="AA55" s="199">
        <f t="shared" si="8"/>
        <v>0</v>
      </c>
      <c r="AB55" s="199">
        <f t="shared" si="8"/>
        <v>0</v>
      </c>
      <c r="AC55" s="199">
        <f t="shared" si="8"/>
        <v>0</v>
      </c>
      <c r="AD55" s="200" t="s">
        <v>150</v>
      </c>
    </row>
    <row r="56" spans="1:30" ht="12.75" customHeight="1" x14ac:dyDescent="0.25">
      <c r="A56" s="75" t="s">
        <v>163</v>
      </c>
      <c r="B56" s="216" t="s">
        <v>263</v>
      </c>
      <c r="C56" s="215"/>
      <c r="D56" s="87">
        <v>438.15</v>
      </c>
      <c r="E56" s="18">
        <f t="shared" si="6"/>
        <v>0</v>
      </c>
      <c r="F56" s="85">
        <f t="shared" si="7"/>
        <v>0</v>
      </c>
      <c r="G56" s="108" t="s">
        <v>150</v>
      </c>
      <c r="H56" s="26"/>
      <c r="I56" s="50"/>
      <c r="J56" s="50"/>
      <c r="K56" s="50"/>
      <c r="L56" s="50"/>
      <c r="M56" s="50"/>
      <c r="N56" s="50"/>
      <c r="O56" s="50"/>
      <c r="P56" s="50"/>
      <c r="Q56" s="51"/>
      <c r="S56" s="198">
        <v>60</v>
      </c>
      <c r="T56" s="199">
        <f t="shared" si="8"/>
        <v>0</v>
      </c>
      <c r="U56" s="199">
        <f t="shared" si="8"/>
        <v>0</v>
      </c>
      <c r="V56" s="199">
        <f t="shared" si="8"/>
        <v>0</v>
      </c>
      <c r="W56" s="199">
        <f t="shared" si="8"/>
        <v>0</v>
      </c>
      <c r="X56" s="199">
        <f t="shared" si="8"/>
        <v>0</v>
      </c>
      <c r="Y56" s="199">
        <f t="shared" si="8"/>
        <v>0</v>
      </c>
      <c r="Z56" s="199">
        <f t="shared" si="8"/>
        <v>0</v>
      </c>
      <c r="AA56" s="199">
        <f t="shared" si="8"/>
        <v>0</v>
      </c>
      <c r="AB56" s="199">
        <f t="shared" si="8"/>
        <v>0</v>
      </c>
      <c r="AC56" s="199">
        <f t="shared" si="8"/>
        <v>0</v>
      </c>
      <c r="AD56" s="200" t="s">
        <v>150</v>
      </c>
    </row>
    <row r="57" spans="1:30" ht="12.75" customHeight="1" x14ac:dyDescent="0.25">
      <c r="A57" s="192" t="s">
        <v>273</v>
      </c>
      <c r="B57" s="251" t="s">
        <v>305</v>
      </c>
      <c r="C57" s="215"/>
      <c r="D57" s="87">
        <v>730</v>
      </c>
      <c r="E57" s="18">
        <f t="shared" si="6"/>
        <v>0</v>
      </c>
      <c r="F57" s="85">
        <f t="shared" si="7"/>
        <v>0</v>
      </c>
      <c r="G57" s="108" t="s">
        <v>150</v>
      </c>
      <c r="H57" s="26"/>
      <c r="I57" s="50"/>
      <c r="J57" s="50"/>
      <c r="K57" s="50"/>
      <c r="L57" s="50"/>
      <c r="M57" s="50"/>
      <c r="N57" s="50"/>
      <c r="O57" s="50"/>
      <c r="P57" s="50"/>
      <c r="Q57" s="51"/>
      <c r="S57" s="198">
        <v>120</v>
      </c>
      <c r="T57" s="199">
        <f t="shared" si="8"/>
        <v>0</v>
      </c>
      <c r="U57" s="199">
        <f t="shared" si="8"/>
        <v>0</v>
      </c>
      <c r="V57" s="199">
        <f t="shared" si="8"/>
        <v>0</v>
      </c>
      <c r="W57" s="199">
        <f t="shared" si="8"/>
        <v>0</v>
      </c>
      <c r="X57" s="199">
        <f t="shared" si="8"/>
        <v>0</v>
      </c>
      <c r="Y57" s="199">
        <f t="shared" si="8"/>
        <v>0</v>
      </c>
      <c r="Z57" s="199">
        <f t="shared" si="8"/>
        <v>0</v>
      </c>
      <c r="AA57" s="199">
        <f t="shared" si="8"/>
        <v>0</v>
      </c>
      <c r="AB57" s="199">
        <f t="shared" si="8"/>
        <v>0</v>
      </c>
      <c r="AC57" s="199">
        <f t="shared" si="8"/>
        <v>0</v>
      </c>
      <c r="AD57" s="200" t="s">
        <v>150</v>
      </c>
    </row>
    <row r="58" spans="1:30" ht="12.75" customHeight="1" x14ac:dyDescent="0.25">
      <c r="A58" s="75" t="s">
        <v>164</v>
      </c>
      <c r="B58" s="216" t="s">
        <v>264</v>
      </c>
      <c r="C58" s="215"/>
      <c r="D58" s="87">
        <v>515</v>
      </c>
      <c r="E58" s="18">
        <f t="shared" si="6"/>
        <v>0</v>
      </c>
      <c r="F58" s="85">
        <f t="shared" si="7"/>
        <v>0</v>
      </c>
      <c r="G58" s="108" t="s">
        <v>150</v>
      </c>
      <c r="H58" s="26"/>
      <c r="I58" s="50"/>
      <c r="J58" s="50"/>
      <c r="K58" s="50"/>
      <c r="L58" s="50"/>
      <c r="M58" s="50"/>
      <c r="N58" s="50"/>
      <c r="O58" s="50"/>
      <c r="P58" s="50"/>
      <c r="Q58" s="51"/>
      <c r="S58" s="198">
        <v>60</v>
      </c>
      <c r="T58" s="199">
        <f t="shared" si="8"/>
        <v>0</v>
      </c>
      <c r="U58" s="199">
        <f t="shared" si="8"/>
        <v>0</v>
      </c>
      <c r="V58" s="199">
        <f t="shared" si="8"/>
        <v>0</v>
      </c>
      <c r="W58" s="199">
        <f t="shared" si="8"/>
        <v>0</v>
      </c>
      <c r="X58" s="199">
        <f t="shared" si="8"/>
        <v>0</v>
      </c>
      <c r="Y58" s="199">
        <f t="shared" si="8"/>
        <v>0</v>
      </c>
      <c r="Z58" s="199">
        <f t="shared" si="8"/>
        <v>0</v>
      </c>
      <c r="AA58" s="199">
        <f t="shared" si="8"/>
        <v>0</v>
      </c>
      <c r="AB58" s="199">
        <f t="shared" si="8"/>
        <v>0</v>
      </c>
      <c r="AC58" s="199">
        <f t="shared" si="8"/>
        <v>0</v>
      </c>
      <c r="AD58" s="200" t="s">
        <v>150</v>
      </c>
    </row>
    <row r="59" spans="1:30" ht="12.75" customHeight="1" x14ac:dyDescent="0.25">
      <c r="A59" s="74" t="s">
        <v>13</v>
      </c>
      <c r="B59" s="216" t="s">
        <v>167</v>
      </c>
      <c r="C59" s="215"/>
      <c r="D59" s="87">
        <v>0.05</v>
      </c>
      <c r="E59" s="18">
        <f t="shared" si="6"/>
        <v>0</v>
      </c>
      <c r="F59" s="85">
        <f t="shared" si="7"/>
        <v>0</v>
      </c>
      <c r="G59" s="108" t="s">
        <v>150</v>
      </c>
      <c r="H59" s="26"/>
      <c r="I59" s="50"/>
      <c r="J59" s="50"/>
      <c r="K59" s="50"/>
      <c r="L59" s="50"/>
      <c r="M59" s="50"/>
      <c r="N59" s="50"/>
      <c r="O59" s="50"/>
      <c r="P59" s="50"/>
      <c r="Q59" s="51"/>
      <c r="S59" s="198" t="s">
        <v>343</v>
      </c>
      <c r="T59" s="199">
        <f t="shared" si="8"/>
        <v>0</v>
      </c>
      <c r="U59" s="199">
        <f t="shared" si="8"/>
        <v>0</v>
      </c>
      <c r="V59" s="199">
        <f t="shared" si="8"/>
        <v>0</v>
      </c>
      <c r="W59" s="199">
        <f t="shared" si="8"/>
        <v>0</v>
      </c>
      <c r="X59" s="199">
        <f t="shared" si="8"/>
        <v>0</v>
      </c>
      <c r="Y59" s="199">
        <f t="shared" si="8"/>
        <v>0</v>
      </c>
      <c r="Z59" s="199">
        <f t="shared" si="8"/>
        <v>0</v>
      </c>
      <c r="AA59" s="199">
        <f t="shared" si="8"/>
        <v>0</v>
      </c>
      <c r="AB59" s="199">
        <f t="shared" si="8"/>
        <v>0</v>
      </c>
      <c r="AC59" s="199">
        <f t="shared" si="8"/>
        <v>0</v>
      </c>
      <c r="AD59" s="200" t="s">
        <v>150</v>
      </c>
    </row>
    <row r="60" spans="1:30" ht="12.75" customHeight="1" x14ac:dyDescent="0.25">
      <c r="A60" s="74" t="s">
        <v>25</v>
      </c>
      <c r="B60" s="216" t="s">
        <v>139</v>
      </c>
      <c r="C60" s="215"/>
      <c r="D60" s="87">
        <v>0.85</v>
      </c>
      <c r="E60" s="18">
        <f t="shared" si="6"/>
        <v>0</v>
      </c>
      <c r="F60" s="85">
        <f t="shared" si="7"/>
        <v>0</v>
      </c>
      <c r="G60" s="108" t="s">
        <v>150</v>
      </c>
      <c r="H60" s="26"/>
      <c r="I60" s="50"/>
      <c r="J60" s="50"/>
      <c r="K60" s="50"/>
      <c r="L60" s="50"/>
      <c r="M60" s="50"/>
      <c r="N60" s="50"/>
      <c r="O60" s="50"/>
      <c r="P60" s="50"/>
      <c r="Q60" s="51"/>
      <c r="S60" s="198" t="s">
        <v>343</v>
      </c>
      <c r="T60" s="199">
        <f t="shared" si="8"/>
        <v>0</v>
      </c>
      <c r="U60" s="199">
        <f t="shared" si="8"/>
        <v>0</v>
      </c>
      <c r="V60" s="199">
        <f t="shared" si="8"/>
        <v>0</v>
      </c>
      <c r="W60" s="199">
        <f t="shared" si="8"/>
        <v>0</v>
      </c>
      <c r="X60" s="199">
        <f t="shared" si="8"/>
        <v>0</v>
      </c>
      <c r="Y60" s="199">
        <f t="shared" si="8"/>
        <v>0</v>
      </c>
      <c r="Z60" s="199">
        <f t="shared" si="8"/>
        <v>0</v>
      </c>
      <c r="AA60" s="199">
        <f t="shared" si="8"/>
        <v>0</v>
      </c>
      <c r="AB60" s="199">
        <f t="shared" si="8"/>
        <v>0</v>
      </c>
      <c r="AC60" s="199">
        <f t="shared" si="8"/>
        <v>0</v>
      </c>
      <c r="AD60" s="200" t="s">
        <v>150</v>
      </c>
    </row>
    <row r="61" spans="1:30" ht="13.2" customHeight="1" x14ac:dyDescent="0.25">
      <c r="A61" s="75" t="s">
        <v>168</v>
      </c>
      <c r="B61" s="216" t="s">
        <v>169</v>
      </c>
      <c r="C61" s="215"/>
      <c r="D61" s="87">
        <v>20.72</v>
      </c>
      <c r="E61" s="18">
        <f t="shared" si="6"/>
        <v>0</v>
      </c>
      <c r="F61" s="85">
        <f t="shared" si="7"/>
        <v>0</v>
      </c>
      <c r="G61" s="108" t="s">
        <v>150</v>
      </c>
      <c r="H61" s="26"/>
      <c r="I61" s="50"/>
      <c r="J61" s="50"/>
      <c r="K61" s="50"/>
      <c r="L61" s="50"/>
      <c r="M61" s="50"/>
      <c r="N61" s="50"/>
      <c r="O61" s="50"/>
      <c r="P61" s="50"/>
      <c r="Q61" s="51"/>
      <c r="S61" s="198">
        <v>10</v>
      </c>
      <c r="T61" s="199">
        <f t="shared" si="8"/>
        <v>0</v>
      </c>
      <c r="U61" s="199">
        <f t="shared" si="8"/>
        <v>0</v>
      </c>
      <c r="V61" s="199">
        <f t="shared" si="8"/>
        <v>0</v>
      </c>
      <c r="W61" s="199">
        <f t="shared" si="8"/>
        <v>0</v>
      </c>
      <c r="X61" s="199">
        <f t="shared" si="8"/>
        <v>0</v>
      </c>
      <c r="Y61" s="199">
        <f t="shared" si="8"/>
        <v>0</v>
      </c>
      <c r="Z61" s="199">
        <f t="shared" si="8"/>
        <v>0</v>
      </c>
      <c r="AA61" s="199">
        <f t="shared" si="8"/>
        <v>0</v>
      </c>
      <c r="AB61" s="199">
        <f t="shared" si="8"/>
        <v>0</v>
      </c>
      <c r="AC61" s="199">
        <f t="shared" si="8"/>
        <v>0</v>
      </c>
      <c r="AD61" s="200" t="s">
        <v>150</v>
      </c>
    </row>
    <row r="62" spans="1:30" x14ac:dyDescent="0.25">
      <c r="A62" s="75" t="s">
        <v>269</v>
      </c>
      <c r="B62" s="214" t="s">
        <v>41</v>
      </c>
      <c r="C62" s="215"/>
      <c r="D62" s="87">
        <v>13</v>
      </c>
      <c r="E62" s="18">
        <f t="shared" si="6"/>
        <v>0</v>
      </c>
      <c r="F62" s="85">
        <f t="shared" si="7"/>
        <v>0</v>
      </c>
      <c r="G62" s="108" t="s">
        <v>150</v>
      </c>
      <c r="H62" s="26"/>
      <c r="I62" s="50"/>
      <c r="J62" s="50"/>
      <c r="K62" s="50"/>
      <c r="L62" s="50"/>
      <c r="M62" s="50"/>
      <c r="N62" s="50"/>
      <c r="O62" s="50"/>
      <c r="P62" s="50"/>
      <c r="Q62" s="51"/>
      <c r="S62" s="198">
        <v>30</v>
      </c>
      <c r="T62" s="199">
        <f t="shared" si="8"/>
        <v>0</v>
      </c>
      <c r="U62" s="199">
        <f t="shared" si="8"/>
        <v>0</v>
      </c>
      <c r="V62" s="199">
        <f t="shared" si="8"/>
        <v>0</v>
      </c>
      <c r="W62" s="199">
        <f t="shared" si="8"/>
        <v>0</v>
      </c>
      <c r="X62" s="199">
        <f t="shared" si="8"/>
        <v>0</v>
      </c>
      <c r="Y62" s="199">
        <f t="shared" si="8"/>
        <v>0</v>
      </c>
      <c r="Z62" s="199">
        <f t="shared" si="8"/>
        <v>0</v>
      </c>
      <c r="AA62" s="199">
        <f t="shared" si="8"/>
        <v>0</v>
      </c>
      <c r="AB62" s="199">
        <f t="shared" si="8"/>
        <v>0</v>
      </c>
      <c r="AC62" s="199">
        <f t="shared" si="8"/>
        <v>0</v>
      </c>
      <c r="AD62" s="200" t="s">
        <v>150</v>
      </c>
    </row>
    <row r="63" spans="1:30" ht="12.75" customHeight="1" x14ac:dyDescent="0.25">
      <c r="A63" s="75" t="s">
        <v>270</v>
      </c>
      <c r="B63" s="214" t="s">
        <v>42</v>
      </c>
      <c r="C63" s="215"/>
      <c r="D63" s="87">
        <v>17.5</v>
      </c>
      <c r="E63" s="18">
        <f t="shared" si="6"/>
        <v>0</v>
      </c>
      <c r="F63" s="85">
        <f t="shared" si="7"/>
        <v>0</v>
      </c>
      <c r="G63" s="108" t="s">
        <v>150</v>
      </c>
      <c r="H63" s="26"/>
      <c r="I63" s="50"/>
      <c r="J63" s="50"/>
      <c r="K63" s="50"/>
      <c r="L63" s="50"/>
      <c r="M63" s="50"/>
      <c r="N63" s="50"/>
      <c r="O63" s="50"/>
      <c r="P63" s="50"/>
      <c r="Q63" s="51"/>
      <c r="S63" s="198">
        <v>30</v>
      </c>
      <c r="T63" s="199">
        <f t="shared" si="8"/>
        <v>0</v>
      </c>
      <c r="U63" s="199">
        <f t="shared" si="8"/>
        <v>0</v>
      </c>
      <c r="V63" s="199">
        <f t="shared" si="8"/>
        <v>0</v>
      </c>
      <c r="W63" s="199">
        <f t="shared" si="8"/>
        <v>0</v>
      </c>
      <c r="X63" s="199">
        <f t="shared" si="8"/>
        <v>0</v>
      </c>
      <c r="Y63" s="199">
        <f t="shared" si="8"/>
        <v>0</v>
      </c>
      <c r="Z63" s="199">
        <f t="shared" si="8"/>
        <v>0</v>
      </c>
      <c r="AA63" s="199">
        <f t="shared" si="8"/>
        <v>0</v>
      </c>
      <c r="AB63" s="199">
        <f t="shared" si="8"/>
        <v>0</v>
      </c>
      <c r="AC63" s="199">
        <f t="shared" si="8"/>
        <v>0</v>
      </c>
      <c r="AD63" s="200" t="s">
        <v>150</v>
      </c>
    </row>
    <row r="64" spans="1:30" ht="25.2" customHeight="1" x14ac:dyDescent="0.25">
      <c r="A64" s="75" t="s">
        <v>209</v>
      </c>
      <c r="B64" s="216" t="s">
        <v>344</v>
      </c>
      <c r="C64" s="215"/>
      <c r="D64" s="87">
        <v>1.07</v>
      </c>
      <c r="E64" s="18">
        <f t="shared" si="6"/>
        <v>0</v>
      </c>
      <c r="F64" s="85">
        <f t="shared" si="7"/>
        <v>0</v>
      </c>
      <c r="G64" s="108" t="s">
        <v>150</v>
      </c>
      <c r="H64" s="26"/>
      <c r="I64" s="50"/>
      <c r="J64" s="50"/>
      <c r="K64" s="50"/>
      <c r="L64" s="50"/>
      <c r="M64" s="50"/>
      <c r="N64" s="50"/>
      <c r="O64" s="50"/>
      <c r="P64" s="50"/>
      <c r="Q64" s="51"/>
      <c r="S64" s="198">
        <v>120</v>
      </c>
      <c r="T64" s="199">
        <f t="shared" si="8"/>
        <v>0</v>
      </c>
      <c r="U64" s="199">
        <f t="shared" si="8"/>
        <v>0</v>
      </c>
      <c r="V64" s="199">
        <f t="shared" si="8"/>
        <v>0</v>
      </c>
      <c r="W64" s="199">
        <f t="shared" si="8"/>
        <v>0</v>
      </c>
      <c r="X64" s="199">
        <f t="shared" si="8"/>
        <v>0</v>
      </c>
      <c r="Y64" s="199">
        <f t="shared" si="8"/>
        <v>0</v>
      </c>
      <c r="Z64" s="199">
        <f t="shared" si="8"/>
        <v>0</v>
      </c>
      <c r="AA64" s="199">
        <f t="shared" si="8"/>
        <v>0</v>
      </c>
      <c r="AB64" s="199">
        <f t="shared" si="8"/>
        <v>0</v>
      </c>
      <c r="AC64" s="199">
        <f t="shared" si="8"/>
        <v>0</v>
      </c>
      <c r="AD64" s="200" t="s">
        <v>150</v>
      </c>
    </row>
    <row r="65" spans="1:30" ht="12.75" customHeight="1" x14ac:dyDescent="0.25">
      <c r="A65" s="74" t="s">
        <v>11</v>
      </c>
      <c r="B65" s="216" t="s">
        <v>271</v>
      </c>
      <c r="C65" s="215"/>
      <c r="D65" s="87">
        <v>104.82</v>
      </c>
      <c r="E65" s="18">
        <f t="shared" si="6"/>
        <v>0</v>
      </c>
      <c r="F65" s="85">
        <f t="shared" si="7"/>
        <v>0</v>
      </c>
      <c r="G65" s="108" t="s">
        <v>150</v>
      </c>
      <c r="H65" s="26"/>
      <c r="I65" s="50"/>
      <c r="J65" s="50"/>
      <c r="K65" s="50"/>
      <c r="L65" s="50"/>
      <c r="M65" s="50"/>
      <c r="N65" s="50"/>
      <c r="O65" s="50"/>
      <c r="P65" s="50"/>
      <c r="Q65" s="51"/>
      <c r="S65" s="198">
        <v>60</v>
      </c>
      <c r="T65" s="199">
        <f t="shared" si="8"/>
        <v>0</v>
      </c>
      <c r="U65" s="199">
        <f t="shared" si="8"/>
        <v>0</v>
      </c>
      <c r="V65" s="199">
        <f t="shared" si="8"/>
        <v>0</v>
      </c>
      <c r="W65" s="199">
        <f t="shared" si="8"/>
        <v>0</v>
      </c>
      <c r="X65" s="199">
        <f t="shared" si="8"/>
        <v>0</v>
      </c>
      <c r="Y65" s="199">
        <f t="shared" si="8"/>
        <v>0</v>
      </c>
      <c r="Z65" s="199">
        <f t="shared" si="8"/>
        <v>0</v>
      </c>
      <c r="AA65" s="199">
        <f t="shared" si="8"/>
        <v>0</v>
      </c>
      <c r="AB65" s="199">
        <f t="shared" si="8"/>
        <v>0</v>
      </c>
      <c r="AC65" s="199">
        <f t="shared" si="8"/>
        <v>0</v>
      </c>
      <c r="AD65" s="200" t="s">
        <v>150</v>
      </c>
    </row>
    <row r="66" spans="1:30" ht="12.75" customHeight="1" x14ac:dyDescent="0.25">
      <c r="A66" s="74" t="s">
        <v>43</v>
      </c>
      <c r="B66" s="216" t="s">
        <v>272</v>
      </c>
      <c r="C66" s="215"/>
      <c r="D66" s="87">
        <v>104.79</v>
      </c>
      <c r="E66" s="18">
        <f t="shared" si="6"/>
        <v>0</v>
      </c>
      <c r="F66" s="85">
        <f t="shared" si="7"/>
        <v>0</v>
      </c>
      <c r="G66" s="108" t="s">
        <v>150</v>
      </c>
      <c r="H66" s="26"/>
      <c r="I66" s="50"/>
      <c r="J66" s="50"/>
      <c r="K66" s="50"/>
      <c r="L66" s="50"/>
      <c r="M66" s="50"/>
      <c r="N66" s="50"/>
      <c r="O66" s="50"/>
      <c r="P66" s="50"/>
      <c r="Q66" s="51"/>
      <c r="S66" s="198">
        <v>60</v>
      </c>
      <c r="T66" s="199">
        <f t="shared" si="8"/>
        <v>0</v>
      </c>
      <c r="U66" s="199">
        <f t="shared" si="8"/>
        <v>0</v>
      </c>
      <c r="V66" s="199">
        <f t="shared" si="8"/>
        <v>0</v>
      </c>
      <c r="W66" s="199">
        <f t="shared" si="8"/>
        <v>0</v>
      </c>
      <c r="X66" s="199">
        <f t="shared" si="8"/>
        <v>0</v>
      </c>
      <c r="Y66" s="199">
        <f t="shared" si="8"/>
        <v>0</v>
      </c>
      <c r="Z66" s="199">
        <f t="shared" si="8"/>
        <v>0</v>
      </c>
      <c r="AA66" s="199">
        <f t="shared" si="8"/>
        <v>0</v>
      </c>
      <c r="AB66" s="199">
        <f t="shared" si="8"/>
        <v>0</v>
      </c>
      <c r="AC66" s="199">
        <f t="shared" si="8"/>
        <v>0</v>
      </c>
      <c r="AD66" s="200" t="s">
        <v>150</v>
      </c>
    </row>
    <row r="67" spans="1:30" ht="12.75" customHeight="1" x14ac:dyDescent="0.25">
      <c r="A67" s="74" t="s">
        <v>12</v>
      </c>
      <c r="B67" s="240" t="s">
        <v>58</v>
      </c>
      <c r="C67" s="215"/>
      <c r="D67" s="87">
        <v>11.55</v>
      </c>
      <c r="E67" s="18">
        <f t="shared" si="6"/>
        <v>0</v>
      </c>
      <c r="F67" s="85">
        <f t="shared" si="7"/>
        <v>0</v>
      </c>
      <c r="G67" s="108" t="s">
        <v>150</v>
      </c>
      <c r="H67" s="26"/>
      <c r="I67" s="50"/>
      <c r="J67" s="50"/>
      <c r="K67" s="50"/>
      <c r="L67" s="50"/>
      <c r="M67" s="50"/>
      <c r="N67" s="50"/>
      <c r="O67" s="50"/>
      <c r="P67" s="50"/>
      <c r="Q67" s="51"/>
      <c r="S67" s="198">
        <v>30</v>
      </c>
      <c r="T67" s="199">
        <f t="shared" si="8"/>
        <v>0</v>
      </c>
      <c r="U67" s="199">
        <f t="shared" si="8"/>
        <v>0</v>
      </c>
      <c r="V67" s="199">
        <f t="shared" si="8"/>
        <v>0</v>
      </c>
      <c r="W67" s="199">
        <f t="shared" si="8"/>
        <v>0</v>
      </c>
      <c r="X67" s="199">
        <f t="shared" si="8"/>
        <v>0</v>
      </c>
      <c r="Y67" s="199">
        <f t="shared" si="8"/>
        <v>0</v>
      </c>
      <c r="Z67" s="199">
        <f t="shared" si="8"/>
        <v>0</v>
      </c>
      <c r="AA67" s="199">
        <f t="shared" si="8"/>
        <v>0</v>
      </c>
      <c r="AB67" s="199">
        <f t="shared" si="8"/>
        <v>0</v>
      </c>
      <c r="AC67" s="199">
        <f t="shared" si="8"/>
        <v>0</v>
      </c>
      <c r="AD67" s="200" t="s">
        <v>150</v>
      </c>
    </row>
    <row r="68" spans="1:30" ht="12.75" customHeight="1" x14ac:dyDescent="0.25">
      <c r="A68" s="74" t="s">
        <v>0</v>
      </c>
      <c r="B68" s="240" t="s">
        <v>44</v>
      </c>
      <c r="C68" s="215"/>
      <c r="D68" s="87">
        <v>15.87</v>
      </c>
      <c r="E68" s="18">
        <f t="shared" si="6"/>
        <v>0</v>
      </c>
      <c r="F68" s="85">
        <f t="shared" si="7"/>
        <v>0</v>
      </c>
      <c r="G68" s="108" t="s">
        <v>150</v>
      </c>
      <c r="H68" s="26"/>
      <c r="I68" s="50"/>
      <c r="J68" s="50"/>
      <c r="K68" s="50"/>
      <c r="L68" s="50"/>
      <c r="M68" s="50"/>
      <c r="N68" s="50"/>
      <c r="O68" s="50"/>
      <c r="P68" s="50"/>
      <c r="Q68" s="51"/>
      <c r="S68" s="198">
        <v>30</v>
      </c>
      <c r="T68" s="199">
        <f t="shared" si="8"/>
        <v>0</v>
      </c>
      <c r="U68" s="199">
        <f t="shared" si="8"/>
        <v>0</v>
      </c>
      <c r="V68" s="199">
        <f t="shared" si="8"/>
        <v>0</v>
      </c>
      <c r="W68" s="199">
        <f t="shared" si="8"/>
        <v>0</v>
      </c>
      <c r="X68" s="199">
        <f t="shared" si="8"/>
        <v>0</v>
      </c>
      <c r="Y68" s="199">
        <f t="shared" si="8"/>
        <v>0</v>
      </c>
      <c r="Z68" s="199">
        <f t="shared" si="8"/>
        <v>0</v>
      </c>
      <c r="AA68" s="199">
        <f t="shared" si="8"/>
        <v>0</v>
      </c>
      <c r="AB68" s="199">
        <f t="shared" si="8"/>
        <v>0</v>
      </c>
      <c r="AC68" s="199">
        <f t="shared" si="8"/>
        <v>0</v>
      </c>
      <c r="AD68" s="200" t="s">
        <v>150</v>
      </c>
    </row>
    <row r="69" spans="1:30" ht="12.75" customHeight="1" x14ac:dyDescent="0.25">
      <c r="A69" s="74" t="s">
        <v>6</v>
      </c>
      <c r="B69" s="216" t="s">
        <v>46</v>
      </c>
      <c r="C69" s="215"/>
      <c r="D69" s="87">
        <v>80.430000000000007</v>
      </c>
      <c r="E69" s="18">
        <f t="shared" si="6"/>
        <v>0</v>
      </c>
      <c r="F69" s="85">
        <f t="shared" si="7"/>
        <v>0</v>
      </c>
      <c r="G69" s="108" t="s">
        <v>150</v>
      </c>
      <c r="H69" s="26"/>
      <c r="I69" s="50"/>
      <c r="J69" s="50"/>
      <c r="K69" s="50"/>
      <c r="L69" s="50"/>
      <c r="M69" s="50"/>
      <c r="N69" s="50"/>
      <c r="O69" s="50"/>
      <c r="P69" s="50"/>
      <c r="Q69" s="51"/>
      <c r="S69" s="198">
        <v>90</v>
      </c>
      <c r="T69" s="199">
        <f t="shared" si="8"/>
        <v>0</v>
      </c>
      <c r="U69" s="199">
        <f t="shared" si="8"/>
        <v>0</v>
      </c>
      <c r="V69" s="199">
        <f t="shared" si="8"/>
        <v>0</v>
      </c>
      <c r="W69" s="199">
        <f t="shared" si="8"/>
        <v>0</v>
      </c>
      <c r="X69" s="199">
        <f t="shared" si="8"/>
        <v>0</v>
      </c>
      <c r="Y69" s="199">
        <f t="shared" si="8"/>
        <v>0</v>
      </c>
      <c r="Z69" s="199">
        <f t="shared" si="8"/>
        <v>0</v>
      </c>
      <c r="AA69" s="199">
        <f t="shared" si="8"/>
        <v>0</v>
      </c>
      <c r="AB69" s="199">
        <f t="shared" si="8"/>
        <v>0</v>
      </c>
      <c r="AC69" s="199">
        <f t="shared" si="8"/>
        <v>0</v>
      </c>
      <c r="AD69" s="200" t="s">
        <v>150</v>
      </c>
    </row>
    <row r="70" spans="1:30" ht="12.75" customHeight="1" x14ac:dyDescent="0.25">
      <c r="A70" s="74" t="s">
        <v>47</v>
      </c>
      <c r="B70" s="214" t="s">
        <v>48</v>
      </c>
      <c r="C70" s="215"/>
      <c r="D70" s="87">
        <v>80.430000000000007</v>
      </c>
      <c r="E70" s="18">
        <f t="shared" si="6"/>
        <v>0</v>
      </c>
      <c r="F70" s="85">
        <f t="shared" si="7"/>
        <v>0</v>
      </c>
      <c r="G70" s="108" t="s">
        <v>150</v>
      </c>
      <c r="H70" s="26"/>
      <c r="I70" s="50"/>
      <c r="J70" s="50"/>
      <c r="K70" s="50"/>
      <c r="L70" s="50"/>
      <c r="M70" s="50"/>
      <c r="N70" s="50"/>
      <c r="O70" s="50"/>
      <c r="P70" s="50"/>
      <c r="Q70" s="51"/>
      <c r="S70" s="198">
        <v>90</v>
      </c>
      <c r="T70" s="199">
        <f t="shared" si="8"/>
        <v>0</v>
      </c>
      <c r="U70" s="199">
        <f t="shared" si="8"/>
        <v>0</v>
      </c>
      <c r="V70" s="199">
        <f t="shared" si="8"/>
        <v>0</v>
      </c>
      <c r="W70" s="199">
        <f t="shared" si="8"/>
        <v>0</v>
      </c>
      <c r="X70" s="199">
        <f t="shared" si="8"/>
        <v>0</v>
      </c>
      <c r="Y70" s="199">
        <f t="shared" si="8"/>
        <v>0</v>
      </c>
      <c r="Z70" s="199">
        <f t="shared" si="8"/>
        <v>0</v>
      </c>
      <c r="AA70" s="199">
        <f t="shared" si="8"/>
        <v>0</v>
      </c>
      <c r="AB70" s="199">
        <f t="shared" si="8"/>
        <v>0</v>
      </c>
      <c r="AC70" s="199">
        <f t="shared" si="8"/>
        <v>0</v>
      </c>
      <c r="AD70" s="200" t="s">
        <v>150</v>
      </c>
    </row>
    <row r="71" spans="1:30" ht="12.75" customHeight="1" x14ac:dyDescent="0.25">
      <c r="A71" s="74" t="s">
        <v>49</v>
      </c>
      <c r="B71" s="214" t="s">
        <v>50</v>
      </c>
      <c r="C71" s="215"/>
      <c r="D71" s="87">
        <v>80.430000000000007</v>
      </c>
      <c r="E71" s="18">
        <f t="shared" si="6"/>
        <v>0</v>
      </c>
      <c r="F71" s="85">
        <f t="shared" si="7"/>
        <v>0</v>
      </c>
      <c r="G71" s="108" t="s">
        <v>150</v>
      </c>
      <c r="H71" s="26"/>
      <c r="I71" s="50"/>
      <c r="J71" s="50"/>
      <c r="K71" s="50"/>
      <c r="L71" s="50"/>
      <c r="M71" s="50"/>
      <c r="N71" s="50"/>
      <c r="O71" s="50"/>
      <c r="P71" s="50"/>
      <c r="Q71" s="51"/>
      <c r="S71" s="198">
        <v>90</v>
      </c>
      <c r="T71" s="199">
        <f t="shared" si="8"/>
        <v>0</v>
      </c>
      <c r="U71" s="199">
        <f t="shared" si="8"/>
        <v>0</v>
      </c>
      <c r="V71" s="199">
        <f t="shared" si="8"/>
        <v>0</v>
      </c>
      <c r="W71" s="199">
        <f t="shared" si="8"/>
        <v>0</v>
      </c>
      <c r="X71" s="199">
        <f t="shared" si="8"/>
        <v>0</v>
      </c>
      <c r="Y71" s="199">
        <f t="shared" si="8"/>
        <v>0</v>
      </c>
      <c r="Z71" s="199">
        <f t="shared" si="8"/>
        <v>0</v>
      </c>
      <c r="AA71" s="199">
        <f t="shared" si="8"/>
        <v>0</v>
      </c>
      <c r="AB71" s="199">
        <f t="shared" si="8"/>
        <v>0</v>
      </c>
      <c r="AC71" s="199">
        <f t="shared" si="8"/>
        <v>0</v>
      </c>
      <c r="AD71" s="200" t="s">
        <v>150</v>
      </c>
    </row>
    <row r="72" spans="1:30" ht="12.75" customHeight="1" x14ac:dyDescent="0.25">
      <c r="A72" s="74" t="s">
        <v>14</v>
      </c>
      <c r="B72" s="216" t="s">
        <v>60</v>
      </c>
      <c r="C72" s="215"/>
      <c r="D72" s="87">
        <v>9.08</v>
      </c>
      <c r="E72" s="18">
        <f t="shared" si="6"/>
        <v>0</v>
      </c>
      <c r="F72" s="85">
        <f t="shared" si="7"/>
        <v>0</v>
      </c>
      <c r="G72" s="108" t="s">
        <v>150</v>
      </c>
      <c r="H72" s="26"/>
      <c r="I72" s="50"/>
      <c r="J72" s="50"/>
      <c r="K72" s="50"/>
      <c r="L72" s="50"/>
      <c r="M72" s="50"/>
      <c r="N72" s="50"/>
      <c r="O72" s="50"/>
      <c r="P72" s="50"/>
      <c r="Q72" s="51"/>
      <c r="S72" s="198">
        <v>30</v>
      </c>
      <c r="T72" s="199">
        <f t="shared" si="8"/>
        <v>0</v>
      </c>
      <c r="U72" s="199">
        <f t="shared" si="8"/>
        <v>0</v>
      </c>
      <c r="V72" s="199">
        <f t="shared" si="8"/>
        <v>0</v>
      </c>
      <c r="W72" s="199">
        <f t="shared" si="8"/>
        <v>0</v>
      </c>
      <c r="X72" s="199">
        <f t="shared" si="8"/>
        <v>0</v>
      </c>
      <c r="Y72" s="199">
        <f t="shared" ref="Y72:AC74" si="9">M72*$D72</f>
        <v>0</v>
      </c>
      <c r="Z72" s="199">
        <f t="shared" si="9"/>
        <v>0</v>
      </c>
      <c r="AA72" s="199">
        <f t="shared" si="9"/>
        <v>0</v>
      </c>
      <c r="AB72" s="199">
        <f t="shared" si="9"/>
        <v>0</v>
      </c>
      <c r="AC72" s="199">
        <f t="shared" si="9"/>
        <v>0</v>
      </c>
      <c r="AD72" s="200" t="s">
        <v>150</v>
      </c>
    </row>
    <row r="73" spans="1:30" x14ac:dyDescent="0.25">
      <c r="A73" s="74" t="s">
        <v>7</v>
      </c>
      <c r="B73" s="214" t="s">
        <v>31</v>
      </c>
      <c r="C73" s="215"/>
      <c r="D73" s="87">
        <v>48.09</v>
      </c>
      <c r="E73" s="18">
        <f t="shared" si="6"/>
        <v>0</v>
      </c>
      <c r="F73" s="85">
        <f t="shared" si="7"/>
        <v>0</v>
      </c>
      <c r="G73" s="108" t="s">
        <v>150</v>
      </c>
      <c r="H73" s="26"/>
      <c r="I73" s="50"/>
      <c r="J73" s="50"/>
      <c r="K73" s="50"/>
      <c r="L73" s="50"/>
      <c r="M73" s="50"/>
      <c r="N73" s="50"/>
      <c r="O73" s="50"/>
      <c r="P73" s="50"/>
      <c r="Q73" s="51"/>
      <c r="S73" s="198">
        <v>30</v>
      </c>
      <c r="T73" s="199">
        <f t="shared" ref="T73:X74" si="10">H73*$D73</f>
        <v>0</v>
      </c>
      <c r="U73" s="199">
        <f t="shared" si="10"/>
        <v>0</v>
      </c>
      <c r="V73" s="199">
        <f t="shared" si="10"/>
        <v>0</v>
      </c>
      <c r="W73" s="199">
        <f t="shared" si="10"/>
        <v>0</v>
      </c>
      <c r="X73" s="199">
        <f t="shared" si="10"/>
        <v>0</v>
      </c>
      <c r="Y73" s="199">
        <f t="shared" si="9"/>
        <v>0</v>
      </c>
      <c r="Z73" s="199">
        <f t="shared" si="9"/>
        <v>0</v>
      </c>
      <c r="AA73" s="199">
        <f t="shared" si="9"/>
        <v>0</v>
      </c>
      <c r="AB73" s="199">
        <f t="shared" si="9"/>
        <v>0</v>
      </c>
      <c r="AC73" s="199">
        <f t="shared" si="9"/>
        <v>0</v>
      </c>
      <c r="AD73" s="200" t="s">
        <v>150</v>
      </c>
    </row>
    <row r="74" spans="1:30" ht="12.75" customHeight="1" thickBot="1" x14ac:dyDescent="0.3">
      <c r="A74" s="27" t="s">
        <v>340</v>
      </c>
      <c r="B74" s="248" t="s">
        <v>341</v>
      </c>
      <c r="C74" s="248"/>
      <c r="D74" s="89"/>
      <c r="E74" s="76">
        <f t="shared" ref="E74" si="11">SUM(H74:Q74)</f>
        <v>0</v>
      </c>
      <c r="F74" s="88">
        <f t="shared" si="7"/>
        <v>0</v>
      </c>
      <c r="G74" s="108" t="s">
        <v>150</v>
      </c>
      <c r="H74" s="27"/>
      <c r="I74" s="52"/>
      <c r="J74" s="52"/>
      <c r="K74" s="52"/>
      <c r="L74" s="52"/>
      <c r="M74" s="52"/>
      <c r="N74" s="52"/>
      <c r="O74" s="52"/>
      <c r="P74" s="52"/>
      <c r="Q74" s="53"/>
      <c r="S74" s="198" t="s">
        <v>345</v>
      </c>
      <c r="T74" s="199">
        <f t="shared" si="10"/>
        <v>0</v>
      </c>
      <c r="U74" s="199">
        <f t="shared" si="10"/>
        <v>0</v>
      </c>
      <c r="V74" s="199">
        <f t="shared" si="10"/>
        <v>0</v>
      </c>
      <c r="W74" s="199">
        <f t="shared" si="10"/>
        <v>0</v>
      </c>
      <c r="X74" s="199">
        <f t="shared" si="10"/>
        <v>0</v>
      </c>
      <c r="Y74" s="199">
        <f t="shared" si="9"/>
        <v>0</v>
      </c>
      <c r="Z74" s="199">
        <f t="shared" si="9"/>
        <v>0</v>
      </c>
      <c r="AA74" s="199">
        <f t="shared" si="9"/>
        <v>0</v>
      </c>
      <c r="AB74" s="199">
        <f t="shared" si="9"/>
        <v>0</v>
      </c>
      <c r="AC74" s="199">
        <f t="shared" si="9"/>
        <v>0</v>
      </c>
      <c r="AD74" s="200" t="s">
        <v>150</v>
      </c>
    </row>
    <row r="75" spans="1:30" ht="12.75" customHeight="1" thickBot="1" x14ac:dyDescent="0.3">
      <c r="A75" s="13" t="s">
        <v>67</v>
      </c>
      <c r="B75" s="19"/>
      <c r="C75" s="114"/>
      <c r="D75" s="8"/>
      <c r="E75" s="17"/>
      <c r="F75" s="112">
        <f>(SUM(F47:F74))+(SUM(F11:F40))</f>
        <v>0</v>
      </c>
      <c r="G75" s="115"/>
      <c r="H75" s="116">
        <f>T75</f>
        <v>0</v>
      </c>
      <c r="I75" s="116">
        <f t="shared" ref="I75:Q75" si="12">U75</f>
        <v>0</v>
      </c>
      <c r="J75" s="116">
        <f t="shared" si="12"/>
        <v>0</v>
      </c>
      <c r="K75" s="116">
        <f t="shared" si="12"/>
        <v>0</v>
      </c>
      <c r="L75" s="116">
        <f t="shared" si="12"/>
        <v>0</v>
      </c>
      <c r="M75" s="116">
        <f t="shared" si="12"/>
        <v>0</v>
      </c>
      <c r="N75" s="116">
        <f t="shared" si="12"/>
        <v>0</v>
      </c>
      <c r="O75" s="116">
        <f t="shared" si="12"/>
        <v>0</v>
      </c>
      <c r="P75" s="116">
        <f t="shared" si="12"/>
        <v>0</v>
      </c>
      <c r="Q75" s="116">
        <f t="shared" si="12"/>
        <v>0</v>
      </c>
      <c r="S75" s="198"/>
      <c r="T75" s="204">
        <f t="shared" ref="T75:AC75" si="13">SUM(T11:T74)</f>
        <v>0</v>
      </c>
      <c r="U75" s="205">
        <f t="shared" si="13"/>
        <v>0</v>
      </c>
      <c r="V75" s="205">
        <f t="shared" si="13"/>
        <v>0</v>
      </c>
      <c r="W75" s="205">
        <f t="shared" si="13"/>
        <v>0</v>
      </c>
      <c r="X75" s="205">
        <f t="shared" si="13"/>
        <v>0</v>
      </c>
      <c r="Y75" s="205">
        <f t="shared" si="13"/>
        <v>0</v>
      </c>
      <c r="Z75" s="205">
        <f t="shared" si="13"/>
        <v>0</v>
      </c>
      <c r="AA75" s="205">
        <f t="shared" si="13"/>
        <v>0</v>
      </c>
      <c r="AB75" s="205">
        <f t="shared" si="13"/>
        <v>0</v>
      </c>
      <c r="AC75" s="206">
        <f t="shared" si="13"/>
        <v>0</v>
      </c>
      <c r="AD75" s="207" t="s">
        <v>349</v>
      </c>
    </row>
    <row r="76" spans="1:30" ht="12.75" customHeight="1" thickBot="1" x14ac:dyDescent="0.3">
      <c r="A76" s="8"/>
      <c r="B76" s="16"/>
      <c r="C76" s="14"/>
      <c r="D76" s="8"/>
      <c r="E76" s="17"/>
      <c r="F76" s="12"/>
      <c r="G76" s="107"/>
      <c r="H76" s="15"/>
      <c r="I76" s="9"/>
      <c r="J76" s="9"/>
      <c r="K76" s="9"/>
      <c r="L76" s="9"/>
      <c r="M76" s="9"/>
      <c r="N76" s="9"/>
      <c r="O76" s="9"/>
      <c r="P76" s="9"/>
      <c r="Q76" s="9"/>
      <c r="S76" s="198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</row>
    <row r="77" spans="1:30" s="7" customFormat="1" ht="24" customHeight="1" thickBot="1" x14ac:dyDescent="0.3">
      <c r="A77" s="186" t="s">
        <v>19</v>
      </c>
      <c r="B77" s="261" t="s">
        <v>64</v>
      </c>
      <c r="C77" s="261"/>
      <c r="D77" s="186" t="s">
        <v>26</v>
      </c>
      <c r="E77" s="186" t="s">
        <v>20</v>
      </c>
      <c r="F77" s="186" t="s">
        <v>28</v>
      </c>
      <c r="G77" s="107"/>
      <c r="H77" s="161" t="s">
        <v>142</v>
      </c>
      <c r="I77" s="161" t="s">
        <v>142</v>
      </c>
      <c r="J77" s="161" t="s">
        <v>142</v>
      </c>
      <c r="K77" s="161" t="s">
        <v>142</v>
      </c>
      <c r="L77" s="161" t="s">
        <v>142</v>
      </c>
      <c r="M77" s="161" t="s">
        <v>142</v>
      </c>
      <c r="N77" s="161" t="s">
        <v>142</v>
      </c>
      <c r="O77" s="161" t="s">
        <v>142</v>
      </c>
      <c r="P77" s="161" t="s">
        <v>142</v>
      </c>
      <c r="Q77" s="161" t="s">
        <v>142</v>
      </c>
      <c r="S77" s="208"/>
      <c r="T77" s="196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</row>
    <row r="78" spans="1:30" ht="12.75" customHeight="1" x14ac:dyDescent="0.25">
      <c r="A78" s="65" t="s">
        <v>497</v>
      </c>
      <c r="B78" s="247" t="s">
        <v>500</v>
      </c>
      <c r="C78" s="247"/>
      <c r="D78" s="78">
        <f>0.08*35</f>
        <v>2.8000000000000003</v>
      </c>
      <c r="E78" s="82">
        <f t="shared" ref="E78:E87" si="14">SUM(H78:Q78)</f>
        <v>0</v>
      </c>
      <c r="F78" s="79">
        <f t="shared" ref="F78:F87" si="15">+E78*D78</f>
        <v>0</v>
      </c>
      <c r="G78" s="109" t="s">
        <v>149</v>
      </c>
      <c r="H78" s="70"/>
      <c r="I78" s="121"/>
      <c r="J78" s="121"/>
      <c r="K78" s="121"/>
      <c r="L78" s="121"/>
      <c r="M78" s="121"/>
      <c r="N78" s="121"/>
      <c r="O78" s="121"/>
      <c r="P78" s="121"/>
      <c r="Q78" s="122"/>
      <c r="S78" s="198"/>
      <c r="T78" s="199">
        <f t="shared" ref="T78:AC101" si="16">H78*$D78</f>
        <v>0</v>
      </c>
      <c r="U78" s="199">
        <f t="shared" si="16"/>
        <v>0</v>
      </c>
      <c r="V78" s="199">
        <f t="shared" si="16"/>
        <v>0</v>
      </c>
      <c r="W78" s="199">
        <f t="shared" si="16"/>
        <v>0</v>
      </c>
      <c r="X78" s="199">
        <f t="shared" si="16"/>
        <v>0</v>
      </c>
      <c r="Y78" s="199">
        <f t="shared" si="16"/>
        <v>0</v>
      </c>
      <c r="Z78" s="199">
        <f t="shared" si="16"/>
        <v>0</v>
      </c>
      <c r="AA78" s="199">
        <f t="shared" si="16"/>
        <v>0</v>
      </c>
      <c r="AB78" s="199">
        <f t="shared" si="16"/>
        <v>0</v>
      </c>
      <c r="AC78" s="199">
        <f t="shared" si="16"/>
        <v>0</v>
      </c>
      <c r="AD78" s="200" t="s">
        <v>149</v>
      </c>
    </row>
    <row r="79" spans="1:30" ht="12.75" customHeight="1" x14ac:dyDescent="0.25">
      <c r="A79" s="22" t="s">
        <v>497</v>
      </c>
      <c r="B79" s="213" t="s">
        <v>501</v>
      </c>
      <c r="C79" s="213"/>
      <c r="D79" s="10">
        <f>0.16*35</f>
        <v>5.6000000000000005</v>
      </c>
      <c r="E79" s="83">
        <f>SUM(H79:Q79)</f>
        <v>0</v>
      </c>
      <c r="F79" s="81">
        <f>+E79*D79</f>
        <v>0</v>
      </c>
      <c r="G79" s="109"/>
      <c r="H79" s="54"/>
      <c r="I79" s="123"/>
      <c r="J79" s="123"/>
      <c r="K79" s="123"/>
      <c r="L79" s="123"/>
      <c r="M79" s="123"/>
      <c r="N79" s="123"/>
      <c r="O79" s="123"/>
      <c r="P79" s="123"/>
      <c r="Q79" s="124"/>
      <c r="S79" s="198"/>
      <c r="T79" s="199">
        <f t="shared" si="16"/>
        <v>0</v>
      </c>
      <c r="U79" s="199">
        <f t="shared" si="16"/>
        <v>0</v>
      </c>
      <c r="V79" s="199">
        <f t="shared" si="16"/>
        <v>0</v>
      </c>
      <c r="W79" s="199">
        <f t="shared" si="16"/>
        <v>0</v>
      </c>
      <c r="X79" s="199">
        <f t="shared" si="16"/>
        <v>0</v>
      </c>
      <c r="Y79" s="199">
        <f t="shared" si="16"/>
        <v>0</v>
      </c>
      <c r="Z79" s="199">
        <f t="shared" si="16"/>
        <v>0</v>
      </c>
      <c r="AA79" s="199">
        <f t="shared" si="16"/>
        <v>0</v>
      </c>
      <c r="AB79" s="199">
        <f t="shared" si="16"/>
        <v>0</v>
      </c>
      <c r="AC79" s="199">
        <f t="shared" si="16"/>
        <v>0</v>
      </c>
      <c r="AD79" s="200" t="s">
        <v>149</v>
      </c>
    </row>
    <row r="80" spans="1:30" ht="12.75" customHeight="1" x14ac:dyDescent="0.25">
      <c r="A80" s="22" t="s">
        <v>497</v>
      </c>
      <c r="B80" s="213" t="s">
        <v>502</v>
      </c>
      <c r="C80" s="213"/>
      <c r="D80" s="80">
        <f>0.25*35</f>
        <v>8.75</v>
      </c>
      <c r="E80" s="83">
        <f t="shared" si="14"/>
        <v>0</v>
      </c>
      <c r="F80" s="81">
        <f t="shared" si="15"/>
        <v>0</v>
      </c>
      <c r="G80" s="109" t="s">
        <v>149</v>
      </c>
      <c r="H80" s="54">
        <f>+H12+H13+H14+H15+IF((H28)&gt;0,1,0)+H29+H30+H31+H32+H38+H39+H40+IF((H35+H36)&gt;0,1,0)</f>
        <v>0</v>
      </c>
      <c r="I80" s="123">
        <f t="shared" ref="I80:Q80" si="17">+I12+I13+I14+I15+IF((I28)&gt;0,1,0)+I29+I30+I31+I32+I38+I39+I40+IF((I35+I36)&gt;0,1,0)</f>
        <v>0</v>
      </c>
      <c r="J80" s="123">
        <f t="shared" si="17"/>
        <v>0</v>
      </c>
      <c r="K80" s="123">
        <f t="shared" si="17"/>
        <v>0</v>
      </c>
      <c r="L80" s="123">
        <f t="shared" si="17"/>
        <v>0</v>
      </c>
      <c r="M80" s="123">
        <f t="shared" si="17"/>
        <v>0</v>
      </c>
      <c r="N80" s="123">
        <f t="shared" si="17"/>
        <v>0</v>
      </c>
      <c r="O80" s="123">
        <f t="shared" si="17"/>
        <v>0</v>
      </c>
      <c r="P80" s="123">
        <f t="shared" si="17"/>
        <v>0</v>
      </c>
      <c r="Q80" s="124">
        <f t="shared" si="17"/>
        <v>0</v>
      </c>
      <c r="S80" s="198"/>
      <c r="T80" s="199">
        <f t="shared" si="16"/>
        <v>0</v>
      </c>
      <c r="U80" s="199">
        <f t="shared" si="16"/>
        <v>0</v>
      </c>
      <c r="V80" s="199">
        <f t="shared" si="16"/>
        <v>0</v>
      </c>
      <c r="W80" s="199">
        <f t="shared" si="16"/>
        <v>0</v>
      </c>
      <c r="X80" s="199">
        <f t="shared" si="16"/>
        <v>0</v>
      </c>
      <c r="Y80" s="199">
        <f t="shared" si="16"/>
        <v>0</v>
      </c>
      <c r="Z80" s="199">
        <f t="shared" si="16"/>
        <v>0</v>
      </c>
      <c r="AA80" s="199">
        <f t="shared" si="16"/>
        <v>0</v>
      </c>
      <c r="AB80" s="199">
        <f t="shared" si="16"/>
        <v>0</v>
      </c>
      <c r="AC80" s="199">
        <f t="shared" si="16"/>
        <v>0</v>
      </c>
      <c r="AD80" s="200" t="s">
        <v>149</v>
      </c>
    </row>
    <row r="81" spans="1:30" ht="12.75" customHeight="1" x14ac:dyDescent="0.25">
      <c r="A81" s="22" t="s">
        <v>497</v>
      </c>
      <c r="B81" s="213" t="s">
        <v>503</v>
      </c>
      <c r="C81" s="213"/>
      <c r="D81" s="80">
        <f>0.5*35</f>
        <v>17.5</v>
      </c>
      <c r="E81" s="83">
        <f t="shared" si="14"/>
        <v>0</v>
      </c>
      <c r="F81" s="81">
        <f t="shared" si="15"/>
        <v>0</v>
      </c>
      <c r="G81" s="109" t="s">
        <v>149</v>
      </c>
      <c r="H81" s="54">
        <f>+H37</f>
        <v>0</v>
      </c>
      <c r="I81" s="123">
        <f t="shared" ref="I81:Q81" si="18">+I37</f>
        <v>0</v>
      </c>
      <c r="J81" s="123">
        <f t="shared" si="18"/>
        <v>0</v>
      </c>
      <c r="K81" s="123">
        <f t="shared" si="18"/>
        <v>0</v>
      </c>
      <c r="L81" s="123">
        <f t="shared" si="18"/>
        <v>0</v>
      </c>
      <c r="M81" s="123">
        <f t="shared" si="18"/>
        <v>0</v>
      </c>
      <c r="N81" s="123">
        <f t="shared" si="18"/>
        <v>0</v>
      </c>
      <c r="O81" s="123">
        <f t="shared" si="18"/>
        <v>0</v>
      </c>
      <c r="P81" s="123">
        <f t="shared" si="18"/>
        <v>0</v>
      </c>
      <c r="Q81" s="124">
        <f t="shared" si="18"/>
        <v>0</v>
      </c>
      <c r="S81" s="198"/>
      <c r="T81" s="199">
        <f t="shared" si="16"/>
        <v>0</v>
      </c>
      <c r="U81" s="199">
        <f t="shared" si="16"/>
        <v>0</v>
      </c>
      <c r="V81" s="199">
        <f t="shared" si="16"/>
        <v>0</v>
      </c>
      <c r="W81" s="199">
        <f t="shared" si="16"/>
        <v>0</v>
      </c>
      <c r="X81" s="199">
        <f t="shared" si="16"/>
        <v>0</v>
      </c>
      <c r="Y81" s="199">
        <f t="shared" si="16"/>
        <v>0</v>
      </c>
      <c r="Z81" s="199">
        <f t="shared" si="16"/>
        <v>0</v>
      </c>
      <c r="AA81" s="199">
        <f t="shared" si="16"/>
        <v>0</v>
      </c>
      <c r="AB81" s="199">
        <f t="shared" si="16"/>
        <v>0</v>
      </c>
      <c r="AC81" s="199">
        <f t="shared" si="16"/>
        <v>0</v>
      </c>
      <c r="AD81" s="200" t="s">
        <v>149</v>
      </c>
    </row>
    <row r="82" spans="1:30" ht="12.75" customHeight="1" x14ac:dyDescent="0.25">
      <c r="A82" s="22" t="s">
        <v>497</v>
      </c>
      <c r="B82" s="213" t="s">
        <v>504</v>
      </c>
      <c r="C82" s="213"/>
      <c r="D82" s="10">
        <f>0.75*35</f>
        <v>26.25</v>
      </c>
      <c r="E82" s="11">
        <f>SUM(H82:Q82)</f>
        <v>0</v>
      </c>
      <c r="F82" s="81">
        <f>+E82*D82</f>
        <v>0</v>
      </c>
      <c r="G82" s="109" t="s">
        <v>150</v>
      </c>
      <c r="H82" s="54"/>
      <c r="I82" s="123"/>
      <c r="J82" s="123"/>
      <c r="K82" s="123"/>
      <c r="L82" s="123"/>
      <c r="M82" s="123"/>
      <c r="N82" s="123"/>
      <c r="O82" s="123"/>
      <c r="P82" s="123"/>
      <c r="Q82" s="124"/>
      <c r="S82" s="198"/>
      <c r="T82" s="199">
        <f t="shared" si="16"/>
        <v>0</v>
      </c>
      <c r="U82" s="199">
        <f t="shared" si="16"/>
        <v>0</v>
      </c>
      <c r="V82" s="199">
        <f t="shared" si="16"/>
        <v>0</v>
      </c>
      <c r="W82" s="199">
        <f t="shared" si="16"/>
        <v>0</v>
      </c>
      <c r="X82" s="199">
        <f t="shared" si="16"/>
        <v>0</v>
      </c>
      <c r="Y82" s="199">
        <f t="shared" si="16"/>
        <v>0</v>
      </c>
      <c r="Z82" s="199">
        <f t="shared" si="16"/>
        <v>0</v>
      </c>
      <c r="AA82" s="199">
        <f t="shared" si="16"/>
        <v>0</v>
      </c>
      <c r="AB82" s="199">
        <f t="shared" si="16"/>
        <v>0</v>
      </c>
      <c r="AC82" s="199">
        <f t="shared" si="16"/>
        <v>0</v>
      </c>
      <c r="AD82" s="200" t="s">
        <v>149</v>
      </c>
    </row>
    <row r="83" spans="1:30" ht="12.75" customHeight="1" x14ac:dyDescent="0.25">
      <c r="A83" s="22" t="s">
        <v>497</v>
      </c>
      <c r="B83" s="213" t="s">
        <v>505</v>
      </c>
      <c r="C83" s="213"/>
      <c r="D83" s="80">
        <f>1*35</f>
        <v>35</v>
      </c>
      <c r="E83" s="83">
        <f t="shared" si="14"/>
        <v>0</v>
      </c>
      <c r="F83" s="81">
        <f t="shared" si="15"/>
        <v>0</v>
      </c>
      <c r="G83" s="109" t="s">
        <v>149</v>
      </c>
      <c r="H83" s="54"/>
      <c r="I83" s="123"/>
      <c r="J83" s="123"/>
      <c r="K83" s="123"/>
      <c r="L83" s="123"/>
      <c r="M83" s="123"/>
      <c r="N83" s="123"/>
      <c r="O83" s="123"/>
      <c r="P83" s="123"/>
      <c r="Q83" s="124"/>
      <c r="S83" s="198"/>
      <c r="T83" s="199">
        <f t="shared" si="16"/>
        <v>0</v>
      </c>
      <c r="U83" s="199">
        <f t="shared" si="16"/>
        <v>0</v>
      </c>
      <c r="V83" s="199">
        <f t="shared" si="16"/>
        <v>0</v>
      </c>
      <c r="W83" s="199">
        <f t="shared" si="16"/>
        <v>0</v>
      </c>
      <c r="X83" s="199">
        <f t="shared" si="16"/>
        <v>0</v>
      </c>
      <c r="Y83" s="199">
        <f t="shared" si="16"/>
        <v>0</v>
      </c>
      <c r="Z83" s="199">
        <f t="shared" si="16"/>
        <v>0</v>
      </c>
      <c r="AA83" s="199">
        <f t="shared" si="16"/>
        <v>0</v>
      </c>
      <c r="AB83" s="199">
        <f t="shared" si="16"/>
        <v>0</v>
      </c>
      <c r="AC83" s="199">
        <f t="shared" si="16"/>
        <v>0</v>
      </c>
      <c r="AD83" s="200" t="s">
        <v>149</v>
      </c>
    </row>
    <row r="84" spans="1:30" ht="12.75" customHeight="1" x14ac:dyDescent="0.25">
      <c r="A84" s="22" t="s">
        <v>497</v>
      </c>
      <c r="B84" s="213" t="s">
        <v>506</v>
      </c>
      <c r="C84" s="213"/>
      <c r="D84" s="10">
        <f>1.5*35</f>
        <v>52.5</v>
      </c>
      <c r="E84" s="11">
        <f>SUM(H84:Q84)</f>
        <v>0</v>
      </c>
      <c r="F84" s="81">
        <f>+E84*D84</f>
        <v>0</v>
      </c>
      <c r="G84" s="109" t="s">
        <v>150</v>
      </c>
      <c r="H84" s="54"/>
      <c r="I84" s="123"/>
      <c r="J84" s="123"/>
      <c r="K84" s="123"/>
      <c r="L84" s="123"/>
      <c r="M84" s="123"/>
      <c r="N84" s="123"/>
      <c r="O84" s="123"/>
      <c r="P84" s="123"/>
      <c r="Q84" s="124"/>
      <c r="S84" s="198"/>
      <c r="T84" s="199">
        <f t="shared" si="16"/>
        <v>0</v>
      </c>
      <c r="U84" s="199">
        <f t="shared" si="16"/>
        <v>0</v>
      </c>
      <c r="V84" s="199">
        <f t="shared" si="16"/>
        <v>0</v>
      </c>
      <c r="W84" s="199">
        <f t="shared" si="16"/>
        <v>0</v>
      </c>
      <c r="X84" s="199">
        <f t="shared" si="16"/>
        <v>0</v>
      </c>
      <c r="Y84" s="199">
        <f t="shared" si="16"/>
        <v>0</v>
      </c>
      <c r="Z84" s="199">
        <f t="shared" si="16"/>
        <v>0</v>
      </c>
      <c r="AA84" s="199">
        <f t="shared" si="16"/>
        <v>0</v>
      </c>
      <c r="AB84" s="199">
        <f t="shared" si="16"/>
        <v>0</v>
      </c>
      <c r="AC84" s="199">
        <f t="shared" si="16"/>
        <v>0</v>
      </c>
      <c r="AD84" s="200" t="s">
        <v>149</v>
      </c>
    </row>
    <row r="85" spans="1:30" ht="12.75" customHeight="1" x14ac:dyDescent="0.25">
      <c r="A85" s="22" t="s">
        <v>497</v>
      </c>
      <c r="B85" s="213" t="s">
        <v>507</v>
      </c>
      <c r="C85" s="213"/>
      <c r="D85" s="80">
        <f>2*35</f>
        <v>70</v>
      </c>
      <c r="E85" s="83">
        <f t="shared" si="14"/>
        <v>0</v>
      </c>
      <c r="F85" s="81">
        <f t="shared" si="15"/>
        <v>0</v>
      </c>
      <c r="G85" s="109" t="s">
        <v>149</v>
      </c>
      <c r="H85" s="54"/>
      <c r="I85" s="123"/>
      <c r="J85" s="123"/>
      <c r="K85" s="123"/>
      <c r="L85" s="123"/>
      <c r="M85" s="123"/>
      <c r="N85" s="123"/>
      <c r="O85" s="123"/>
      <c r="P85" s="123"/>
      <c r="Q85" s="124"/>
      <c r="S85" s="198"/>
      <c r="T85" s="199">
        <f t="shared" si="16"/>
        <v>0</v>
      </c>
      <c r="U85" s="199">
        <f t="shared" si="16"/>
        <v>0</v>
      </c>
      <c r="V85" s="199">
        <f t="shared" si="16"/>
        <v>0</v>
      </c>
      <c r="W85" s="199">
        <f t="shared" si="16"/>
        <v>0</v>
      </c>
      <c r="X85" s="199">
        <f t="shared" si="16"/>
        <v>0</v>
      </c>
      <c r="Y85" s="199">
        <f t="shared" si="16"/>
        <v>0</v>
      </c>
      <c r="Z85" s="199">
        <f t="shared" si="16"/>
        <v>0</v>
      </c>
      <c r="AA85" s="199">
        <f t="shared" si="16"/>
        <v>0</v>
      </c>
      <c r="AB85" s="199">
        <f t="shared" si="16"/>
        <v>0</v>
      </c>
      <c r="AC85" s="199">
        <f t="shared" si="16"/>
        <v>0</v>
      </c>
      <c r="AD85" s="200" t="s">
        <v>149</v>
      </c>
    </row>
    <row r="86" spans="1:30" ht="12.75" customHeight="1" x14ac:dyDescent="0.25">
      <c r="A86" s="22" t="s">
        <v>497</v>
      </c>
      <c r="B86" s="213" t="s">
        <v>499</v>
      </c>
      <c r="C86" s="213"/>
      <c r="D86" s="80">
        <f>1*35</f>
        <v>35</v>
      </c>
      <c r="E86" s="83">
        <f t="shared" si="14"/>
        <v>0</v>
      </c>
      <c r="F86" s="81">
        <f t="shared" si="15"/>
        <v>0</v>
      </c>
      <c r="G86" s="109" t="s">
        <v>149</v>
      </c>
      <c r="H86" s="54">
        <f>IF(H24=1,0.25,H24)+IF(H25=1,0.5,H25)+IF(H26=1,0.5,H26)</f>
        <v>0</v>
      </c>
      <c r="I86" s="123">
        <f t="shared" ref="I86:Q86" si="19">IF(I24=1,0.25,I24)+IF(I25=1,0.5,I25)+IF(I26=1,0.5,I26)</f>
        <v>0</v>
      </c>
      <c r="J86" s="123">
        <f t="shared" si="19"/>
        <v>0</v>
      </c>
      <c r="K86" s="123">
        <f t="shared" si="19"/>
        <v>0</v>
      </c>
      <c r="L86" s="123">
        <f t="shared" si="19"/>
        <v>0</v>
      </c>
      <c r="M86" s="123">
        <f t="shared" si="19"/>
        <v>0</v>
      </c>
      <c r="N86" s="123">
        <f t="shared" si="19"/>
        <v>0</v>
      </c>
      <c r="O86" s="123">
        <f t="shared" si="19"/>
        <v>0</v>
      </c>
      <c r="P86" s="123">
        <f t="shared" si="19"/>
        <v>0</v>
      </c>
      <c r="Q86" s="124">
        <f t="shared" si="19"/>
        <v>0</v>
      </c>
      <c r="S86" s="198"/>
      <c r="T86" s="199">
        <f t="shared" si="16"/>
        <v>0</v>
      </c>
      <c r="U86" s="199">
        <f t="shared" si="16"/>
        <v>0</v>
      </c>
      <c r="V86" s="199">
        <f t="shared" si="16"/>
        <v>0</v>
      </c>
      <c r="W86" s="199">
        <f t="shared" si="16"/>
        <v>0</v>
      </c>
      <c r="X86" s="199">
        <f t="shared" si="16"/>
        <v>0</v>
      </c>
      <c r="Y86" s="199">
        <f t="shared" si="16"/>
        <v>0</v>
      </c>
      <c r="Z86" s="199">
        <f t="shared" si="16"/>
        <v>0</v>
      </c>
      <c r="AA86" s="199">
        <f t="shared" si="16"/>
        <v>0</v>
      </c>
      <c r="AB86" s="199">
        <f t="shared" si="16"/>
        <v>0</v>
      </c>
      <c r="AC86" s="199">
        <f t="shared" si="16"/>
        <v>0</v>
      </c>
      <c r="AD86" s="200" t="s">
        <v>149</v>
      </c>
    </row>
    <row r="87" spans="1:30" ht="12.75" customHeight="1" thickBot="1" x14ac:dyDescent="0.3">
      <c r="A87" s="95" t="s">
        <v>497</v>
      </c>
      <c r="B87" s="260" t="s">
        <v>498</v>
      </c>
      <c r="C87" s="260"/>
      <c r="D87" s="96">
        <f>1*35</f>
        <v>35</v>
      </c>
      <c r="E87" s="97">
        <f t="shared" si="14"/>
        <v>0</v>
      </c>
      <c r="F87" s="210">
        <f t="shared" si="15"/>
        <v>0</v>
      </c>
      <c r="G87" s="109" t="s">
        <v>149</v>
      </c>
      <c r="H87" s="69">
        <f>+H11</f>
        <v>0</v>
      </c>
      <c r="I87" s="125">
        <f t="shared" ref="I87:Q87" si="20">+I11</f>
        <v>0</v>
      </c>
      <c r="J87" s="125">
        <f t="shared" si="20"/>
        <v>0</v>
      </c>
      <c r="K87" s="125">
        <f t="shared" si="20"/>
        <v>0</v>
      </c>
      <c r="L87" s="125">
        <f t="shared" si="20"/>
        <v>0</v>
      </c>
      <c r="M87" s="125">
        <f t="shared" si="20"/>
        <v>0</v>
      </c>
      <c r="N87" s="125">
        <f t="shared" si="20"/>
        <v>0</v>
      </c>
      <c r="O87" s="125">
        <f t="shared" si="20"/>
        <v>0</v>
      </c>
      <c r="P87" s="125">
        <f t="shared" si="20"/>
        <v>0</v>
      </c>
      <c r="Q87" s="126">
        <f t="shared" si="20"/>
        <v>0</v>
      </c>
      <c r="S87" s="198"/>
      <c r="T87" s="199">
        <f t="shared" si="16"/>
        <v>0</v>
      </c>
      <c r="U87" s="199">
        <f t="shared" si="16"/>
        <v>0</v>
      </c>
      <c r="V87" s="199">
        <f t="shared" si="16"/>
        <v>0</v>
      </c>
      <c r="W87" s="199">
        <f t="shared" si="16"/>
        <v>0</v>
      </c>
      <c r="X87" s="199">
        <f t="shared" si="16"/>
        <v>0</v>
      </c>
      <c r="Y87" s="199">
        <f t="shared" si="16"/>
        <v>0</v>
      </c>
      <c r="Z87" s="199">
        <f t="shared" si="16"/>
        <v>0</v>
      </c>
      <c r="AA87" s="199">
        <f t="shared" si="16"/>
        <v>0</v>
      </c>
      <c r="AB87" s="199">
        <f t="shared" si="16"/>
        <v>0</v>
      </c>
      <c r="AC87" s="199">
        <f t="shared" si="16"/>
        <v>0</v>
      </c>
      <c r="AD87" s="200" t="s">
        <v>149</v>
      </c>
    </row>
    <row r="88" spans="1:30" ht="5.0999999999999996" customHeight="1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201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3"/>
    </row>
    <row r="89" spans="1:30" ht="12.75" customHeight="1" x14ac:dyDescent="0.25">
      <c r="A89" s="241" t="s">
        <v>334</v>
      </c>
      <c r="B89" s="241"/>
      <c r="C89" s="241"/>
      <c r="D89" s="241"/>
      <c r="E89" s="241"/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63"/>
      <c r="S89" s="201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3"/>
    </row>
    <row r="90" spans="1:30" ht="5.0999999999999996" customHeight="1" thickBot="1" x14ac:dyDescent="0.3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3"/>
      <c r="S90" s="201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3"/>
    </row>
    <row r="91" spans="1:30" ht="5.0999999999999996" customHeight="1" thickTop="1" x14ac:dyDescent="0.2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201"/>
      <c r="T91" s="202"/>
      <c r="U91" s="202"/>
      <c r="V91" s="202"/>
      <c r="W91" s="202"/>
      <c r="X91" s="202"/>
      <c r="Y91" s="202"/>
      <c r="Z91" s="202"/>
      <c r="AA91" s="202"/>
      <c r="AB91" s="202"/>
      <c r="AC91" s="202"/>
      <c r="AD91" s="203"/>
    </row>
    <row r="92" spans="1:30" ht="12.75" customHeight="1" x14ac:dyDescent="0.25">
      <c r="A92" s="241" t="s">
        <v>333</v>
      </c>
      <c r="B92" s="241"/>
      <c r="C92" s="241"/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63"/>
      <c r="S92" s="201"/>
      <c r="T92" s="202"/>
      <c r="U92" s="202"/>
      <c r="V92" s="202"/>
      <c r="W92" s="202"/>
      <c r="X92" s="202"/>
      <c r="Y92" s="202"/>
      <c r="Z92" s="202"/>
      <c r="AA92" s="202"/>
      <c r="AB92" s="202"/>
      <c r="AC92" s="202"/>
      <c r="AD92" s="203"/>
    </row>
    <row r="93" spans="1:30" ht="3" customHeight="1" thickBot="1" x14ac:dyDescent="0.3">
      <c r="A93" s="77"/>
      <c r="B93" s="77"/>
      <c r="C93" s="77"/>
      <c r="D93" s="77"/>
      <c r="E93" s="77"/>
      <c r="F93" s="77"/>
      <c r="G93" s="109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63"/>
      <c r="S93" s="201"/>
      <c r="T93" s="202"/>
      <c r="U93" s="202"/>
      <c r="V93" s="202"/>
      <c r="W93" s="202"/>
      <c r="X93" s="202"/>
      <c r="Y93" s="202"/>
      <c r="Z93" s="202"/>
      <c r="AA93" s="202"/>
      <c r="AB93" s="202"/>
      <c r="AC93" s="202"/>
      <c r="AD93" s="203"/>
    </row>
    <row r="94" spans="1:30" ht="12.75" customHeight="1" x14ac:dyDescent="0.25">
      <c r="A94" s="65" t="s">
        <v>509</v>
      </c>
      <c r="B94" s="247" t="s">
        <v>514</v>
      </c>
      <c r="C94" s="247"/>
      <c r="D94" s="66">
        <f>0.16*35</f>
        <v>5.6000000000000005</v>
      </c>
      <c r="E94" s="67">
        <f t="shared" ref="E94:E103" si="21">SUM(H94:Q94)</f>
        <v>0</v>
      </c>
      <c r="F94" s="84">
        <f t="shared" ref="F94:F103" si="22">+E94*D94</f>
        <v>0</v>
      </c>
      <c r="G94" s="109" t="s">
        <v>150</v>
      </c>
      <c r="H94" s="70">
        <f>+H61</f>
        <v>0</v>
      </c>
      <c r="I94" s="121">
        <f t="shared" ref="I94:Q94" si="23">+I61</f>
        <v>0</v>
      </c>
      <c r="J94" s="121">
        <f t="shared" si="23"/>
        <v>0</v>
      </c>
      <c r="K94" s="121">
        <f t="shared" si="23"/>
        <v>0</v>
      </c>
      <c r="L94" s="121">
        <f t="shared" si="23"/>
        <v>0</v>
      </c>
      <c r="M94" s="121">
        <f t="shared" si="23"/>
        <v>0</v>
      </c>
      <c r="N94" s="121">
        <f t="shared" si="23"/>
        <v>0</v>
      </c>
      <c r="O94" s="121">
        <f t="shared" si="23"/>
        <v>0</v>
      </c>
      <c r="P94" s="121">
        <f t="shared" si="23"/>
        <v>0</v>
      </c>
      <c r="Q94" s="122">
        <f t="shared" si="23"/>
        <v>0</v>
      </c>
      <c r="S94" s="198"/>
      <c r="T94" s="199">
        <f t="shared" si="16"/>
        <v>0</v>
      </c>
      <c r="U94" s="199">
        <f t="shared" si="16"/>
        <v>0</v>
      </c>
      <c r="V94" s="199">
        <f t="shared" si="16"/>
        <v>0</v>
      </c>
      <c r="W94" s="199">
        <f t="shared" si="16"/>
        <v>0</v>
      </c>
      <c r="X94" s="199">
        <f t="shared" si="16"/>
        <v>0</v>
      </c>
      <c r="Y94" s="199">
        <f t="shared" si="16"/>
        <v>0</v>
      </c>
      <c r="Z94" s="199">
        <f t="shared" si="16"/>
        <v>0</v>
      </c>
      <c r="AA94" s="199">
        <f t="shared" si="16"/>
        <v>0</v>
      </c>
      <c r="AB94" s="199">
        <f t="shared" si="16"/>
        <v>0</v>
      </c>
      <c r="AC94" s="199">
        <f t="shared" si="16"/>
        <v>0</v>
      </c>
      <c r="AD94" s="200" t="s">
        <v>150</v>
      </c>
    </row>
    <row r="95" spans="1:30" ht="12.75" customHeight="1" x14ac:dyDescent="0.25">
      <c r="A95" s="22" t="s">
        <v>509</v>
      </c>
      <c r="B95" s="213" t="s">
        <v>515</v>
      </c>
      <c r="C95" s="213"/>
      <c r="D95" s="10">
        <f>0.25*35</f>
        <v>8.75</v>
      </c>
      <c r="E95" s="11">
        <f t="shared" si="21"/>
        <v>0</v>
      </c>
      <c r="F95" s="85">
        <f t="shared" si="22"/>
        <v>0</v>
      </c>
      <c r="G95" s="109" t="s">
        <v>150</v>
      </c>
      <c r="H95" s="54"/>
      <c r="I95" s="123"/>
      <c r="J95" s="123"/>
      <c r="K95" s="123"/>
      <c r="L95" s="123"/>
      <c r="M95" s="123"/>
      <c r="N95" s="123"/>
      <c r="O95" s="123"/>
      <c r="P95" s="123"/>
      <c r="Q95" s="124"/>
      <c r="S95" s="198"/>
      <c r="T95" s="199">
        <f>H95*$D95</f>
        <v>0</v>
      </c>
      <c r="U95" s="199">
        <f t="shared" si="16"/>
        <v>0</v>
      </c>
      <c r="V95" s="199">
        <f t="shared" si="16"/>
        <v>0</v>
      </c>
      <c r="W95" s="199">
        <f t="shared" si="16"/>
        <v>0</v>
      </c>
      <c r="X95" s="199">
        <f t="shared" si="16"/>
        <v>0</v>
      </c>
      <c r="Y95" s="199">
        <f t="shared" si="16"/>
        <v>0</v>
      </c>
      <c r="Z95" s="199">
        <f t="shared" si="16"/>
        <v>0</v>
      </c>
      <c r="AA95" s="199">
        <f t="shared" si="16"/>
        <v>0</v>
      </c>
      <c r="AB95" s="199">
        <f t="shared" si="16"/>
        <v>0</v>
      </c>
      <c r="AC95" s="199">
        <f t="shared" si="16"/>
        <v>0</v>
      </c>
      <c r="AD95" s="200" t="s">
        <v>150</v>
      </c>
    </row>
    <row r="96" spans="1:30" ht="12.75" customHeight="1" x14ac:dyDescent="0.25">
      <c r="A96" s="22" t="s">
        <v>509</v>
      </c>
      <c r="B96" s="213" t="s">
        <v>516</v>
      </c>
      <c r="C96" s="213"/>
      <c r="D96" s="10">
        <f>0.5*35</f>
        <v>17.5</v>
      </c>
      <c r="E96" s="11">
        <f t="shared" si="21"/>
        <v>0</v>
      </c>
      <c r="F96" s="81">
        <f t="shared" si="22"/>
        <v>0</v>
      </c>
      <c r="G96" s="109" t="s">
        <v>150</v>
      </c>
      <c r="H96" s="54">
        <f>+H47+H62+H63+H67+H68+H72+H73</f>
        <v>0</v>
      </c>
      <c r="I96" s="123">
        <f t="shared" ref="I96:Q96" si="24">+I47+I62+I63+I67+I68+I72+I73</f>
        <v>0</v>
      </c>
      <c r="J96" s="123">
        <f t="shared" si="24"/>
        <v>0</v>
      </c>
      <c r="K96" s="123">
        <f t="shared" si="24"/>
        <v>0</v>
      </c>
      <c r="L96" s="123">
        <f t="shared" si="24"/>
        <v>0</v>
      </c>
      <c r="M96" s="123">
        <f t="shared" si="24"/>
        <v>0</v>
      </c>
      <c r="N96" s="123">
        <f t="shared" si="24"/>
        <v>0</v>
      </c>
      <c r="O96" s="123">
        <f t="shared" si="24"/>
        <v>0</v>
      </c>
      <c r="P96" s="123">
        <f t="shared" si="24"/>
        <v>0</v>
      </c>
      <c r="Q96" s="124">
        <f t="shared" si="24"/>
        <v>0</v>
      </c>
      <c r="S96" s="198"/>
      <c r="T96" s="199">
        <f t="shared" si="16"/>
        <v>0</v>
      </c>
      <c r="U96" s="199">
        <f t="shared" si="16"/>
        <v>0</v>
      </c>
      <c r="V96" s="199">
        <f t="shared" si="16"/>
        <v>0</v>
      </c>
      <c r="W96" s="199">
        <f t="shared" si="16"/>
        <v>0</v>
      </c>
      <c r="X96" s="199">
        <f t="shared" si="16"/>
        <v>0</v>
      </c>
      <c r="Y96" s="199">
        <f t="shared" si="16"/>
        <v>0</v>
      </c>
      <c r="Z96" s="199">
        <f t="shared" si="16"/>
        <v>0</v>
      </c>
      <c r="AA96" s="199">
        <f t="shared" si="16"/>
        <v>0</v>
      </c>
      <c r="AB96" s="199">
        <f t="shared" si="16"/>
        <v>0</v>
      </c>
      <c r="AC96" s="199">
        <f t="shared" si="16"/>
        <v>0</v>
      </c>
      <c r="AD96" s="200" t="s">
        <v>150</v>
      </c>
    </row>
    <row r="97" spans="1:30" ht="12.75" customHeight="1" x14ac:dyDescent="0.25">
      <c r="A97" s="22" t="s">
        <v>509</v>
      </c>
      <c r="B97" s="213" t="s">
        <v>517</v>
      </c>
      <c r="C97" s="213"/>
      <c r="D97" s="10">
        <f>0.75*35</f>
        <v>26.25</v>
      </c>
      <c r="E97" s="11">
        <f t="shared" si="21"/>
        <v>0</v>
      </c>
      <c r="F97" s="81">
        <f t="shared" si="22"/>
        <v>0</v>
      </c>
      <c r="G97" s="109" t="s">
        <v>150</v>
      </c>
      <c r="H97" s="54"/>
      <c r="I97" s="123"/>
      <c r="J97" s="123"/>
      <c r="K97" s="123"/>
      <c r="L97" s="123"/>
      <c r="M97" s="123"/>
      <c r="N97" s="123"/>
      <c r="O97" s="123"/>
      <c r="P97" s="123"/>
      <c r="Q97" s="124"/>
      <c r="S97" s="198"/>
      <c r="T97" s="199">
        <f t="shared" si="16"/>
        <v>0</v>
      </c>
      <c r="U97" s="199">
        <f t="shared" si="16"/>
        <v>0</v>
      </c>
      <c r="V97" s="199">
        <f t="shared" si="16"/>
        <v>0</v>
      </c>
      <c r="W97" s="199">
        <f t="shared" si="16"/>
        <v>0</v>
      </c>
      <c r="X97" s="199">
        <f t="shared" si="16"/>
        <v>0</v>
      </c>
      <c r="Y97" s="199">
        <f t="shared" si="16"/>
        <v>0</v>
      </c>
      <c r="Z97" s="199">
        <f t="shared" si="16"/>
        <v>0</v>
      </c>
      <c r="AA97" s="199">
        <f t="shared" si="16"/>
        <v>0</v>
      </c>
      <c r="AB97" s="199">
        <f t="shared" si="16"/>
        <v>0</v>
      </c>
      <c r="AC97" s="199">
        <f t="shared" si="16"/>
        <v>0</v>
      </c>
      <c r="AD97" s="200" t="s">
        <v>150</v>
      </c>
    </row>
    <row r="98" spans="1:30" ht="12.75" customHeight="1" x14ac:dyDescent="0.25">
      <c r="A98" s="22" t="s">
        <v>509</v>
      </c>
      <c r="B98" s="213" t="s">
        <v>518</v>
      </c>
      <c r="C98" s="213"/>
      <c r="D98" s="10">
        <f>1*35</f>
        <v>35</v>
      </c>
      <c r="E98" s="11">
        <f t="shared" si="21"/>
        <v>0</v>
      </c>
      <c r="F98" s="81">
        <f t="shared" si="22"/>
        <v>0</v>
      </c>
      <c r="G98" s="109" t="s">
        <v>150</v>
      </c>
      <c r="H98" s="54">
        <f>+H54+H56+H58+H65+H66</f>
        <v>0</v>
      </c>
      <c r="I98" s="123">
        <f t="shared" ref="I98:Q98" si="25">+I54+I56+I58+I65+I66</f>
        <v>0</v>
      </c>
      <c r="J98" s="123">
        <f t="shared" si="25"/>
        <v>0</v>
      </c>
      <c r="K98" s="123">
        <f t="shared" si="25"/>
        <v>0</v>
      </c>
      <c r="L98" s="123">
        <f t="shared" si="25"/>
        <v>0</v>
      </c>
      <c r="M98" s="123">
        <f t="shared" si="25"/>
        <v>0</v>
      </c>
      <c r="N98" s="123">
        <f t="shared" si="25"/>
        <v>0</v>
      </c>
      <c r="O98" s="123">
        <f t="shared" si="25"/>
        <v>0</v>
      </c>
      <c r="P98" s="123">
        <f t="shared" si="25"/>
        <v>0</v>
      </c>
      <c r="Q98" s="124">
        <f t="shared" si="25"/>
        <v>0</v>
      </c>
      <c r="S98" s="198"/>
      <c r="T98" s="199">
        <f t="shared" si="16"/>
        <v>0</v>
      </c>
      <c r="U98" s="199">
        <f t="shared" si="16"/>
        <v>0</v>
      </c>
      <c r="V98" s="199">
        <f t="shared" si="16"/>
        <v>0</v>
      </c>
      <c r="W98" s="199">
        <f t="shared" si="16"/>
        <v>0</v>
      </c>
      <c r="X98" s="199">
        <f t="shared" si="16"/>
        <v>0</v>
      </c>
      <c r="Y98" s="199">
        <f t="shared" si="16"/>
        <v>0</v>
      </c>
      <c r="Z98" s="199">
        <f t="shared" si="16"/>
        <v>0</v>
      </c>
      <c r="AA98" s="199">
        <f t="shared" si="16"/>
        <v>0</v>
      </c>
      <c r="AB98" s="199">
        <f t="shared" si="16"/>
        <v>0</v>
      </c>
      <c r="AC98" s="199">
        <f t="shared" si="16"/>
        <v>0</v>
      </c>
      <c r="AD98" s="200" t="s">
        <v>150</v>
      </c>
    </row>
    <row r="99" spans="1:30" ht="12.75" customHeight="1" x14ac:dyDescent="0.25">
      <c r="A99" s="22" t="s">
        <v>509</v>
      </c>
      <c r="B99" s="213" t="s">
        <v>519</v>
      </c>
      <c r="C99" s="213"/>
      <c r="D99" s="10">
        <f>1.5*35</f>
        <v>52.5</v>
      </c>
      <c r="E99" s="11">
        <f t="shared" si="21"/>
        <v>0</v>
      </c>
      <c r="F99" s="81">
        <f t="shared" si="22"/>
        <v>0</v>
      </c>
      <c r="G99" s="109" t="s">
        <v>150</v>
      </c>
      <c r="H99" s="54">
        <f>+H48+H49+H69+H70+H71</f>
        <v>0</v>
      </c>
      <c r="I99" s="123">
        <f t="shared" ref="I99:Q99" si="26">+I48+I49+I69+I70+I71</f>
        <v>0</v>
      </c>
      <c r="J99" s="123">
        <f t="shared" si="26"/>
        <v>0</v>
      </c>
      <c r="K99" s="123">
        <f t="shared" si="26"/>
        <v>0</v>
      </c>
      <c r="L99" s="123">
        <f t="shared" si="26"/>
        <v>0</v>
      </c>
      <c r="M99" s="123">
        <f t="shared" si="26"/>
        <v>0</v>
      </c>
      <c r="N99" s="123">
        <f t="shared" si="26"/>
        <v>0</v>
      </c>
      <c r="O99" s="123">
        <f t="shared" si="26"/>
        <v>0</v>
      </c>
      <c r="P99" s="123">
        <f t="shared" si="26"/>
        <v>0</v>
      </c>
      <c r="Q99" s="124">
        <f t="shared" si="26"/>
        <v>0</v>
      </c>
      <c r="S99" s="198"/>
      <c r="T99" s="199">
        <f t="shared" si="16"/>
        <v>0</v>
      </c>
      <c r="U99" s="199">
        <f t="shared" si="16"/>
        <v>0</v>
      </c>
      <c r="V99" s="199">
        <f t="shared" si="16"/>
        <v>0</v>
      </c>
      <c r="W99" s="199">
        <f t="shared" si="16"/>
        <v>0</v>
      </c>
      <c r="X99" s="199">
        <f t="shared" si="16"/>
        <v>0</v>
      </c>
      <c r="Y99" s="199">
        <f t="shared" si="16"/>
        <v>0</v>
      </c>
      <c r="Z99" s="199">
        <f t="shared" si="16"/>
        <v>0</v>
      </c>
      <c r="AA99" s="199">
        <f t="shared" si="16"/>
        <v>0</v>
      </c>
      <c r="AB99" s="199">
        <f t="shared" si="16"/>
        <v>0</v>
      </c>
      <c r="AC99" s="199">
        <f t="shared" si="16"/>
        <v>0</v>
      </c>
      <c r="AD99" s="200" t="s">
        <v>150</v>
      </c>
    </row>
    <row r="100" spans="1:30" ht="12.75" customHeight="1" x14ac:dyDescent="0.25">
      <c r="A100" s="22" t="s">
        <v>509</v>
      </c>
      <c r="B100" s="213" t="s">
        <v>520</v>
      </c>
      <c r="C100" s="213"/>
      <c r="D100" s="10">
        <f>2*35</f>
        <v>70</v>
      </c>
      <c r="E100" s="11">
        <f t="shared" si="21"/>
        <v>0</v>
      </c>
      <c r="F100" s="81">
        <f t="shared" si="22"/>
        <v>0</v>
      </c>
      <c r="G100" s="109" t="s">
        <v>150</v>
      </c>
      <c r="H100" s="54">
        <f>+H53+H55+H57+IF((H64&gt;=32),1,0)</f>
        <v>0</v>
      </c>
      <c r="I100" s="123">
        <f t="shared" ref="I100:Q100" si="27">+I53+I55+I57+IF((I64&gt;=32),1,0)</f>
        <v>0</v>
      </c>
      <c r="J100" s="123">
        <f t="shared" si="27"/>
        <v>0</v>
      </c>
      <c r="K100" s="123">
        <f t="shared" si="27"/>
        <v>0</v>
      </c>
      <c r="L100" s="123">
        <f t="shared" si="27"/>
        <v>0</v>
      </c>
      <c r="M100" s="123">
        <f t="shared" si="27"/>
        <v>0</v>
      </c>
      <c r="N100" s="123">
        <f t="shared" si="27"/>
        <v>0</v>
      </c>
      <c r="O100" s="123">
        <f t="shared" si="27"/>
        <v>0</v>
      </c>
      <c r="P100" s="123">
        <f t="shared" si="27"/>
        <v>0</v>
      </c>
      <c r="Q100" s="124">
        <f t="shared" si="27"/>
        <v>0</v>
      </c>
      <c r="S100" s="198"/>
      <c r="T100" s="199">
        <f t="shared" si="16"/>
        <v>0</v>
      </c>
      <c r="U100" s="199">
        <f t="shared" si="16"/>
        <v>0</v>
      </c>
      <c r="V100" s="199">
        <f t="shared" si="16"/>
        <v>0</v>
      </c>
      <c r="W100" s="199">
        <f t="shared" si="16"/>
        <v>0</v>
      </c>
      <c r="X100" s="199">
        <f t="shared" si="16"/>
        <v>0</v>
      </c>
      <c r="Y100" s="199">
        <f t="shared" si="16"/>
        <v>0</v>
      </c>
      <c r="Z100" s="199">
        <f t="shared" si="16"/>
        <v>0</v>
      </c>
      <c r="AA100" s="199">
        <f t="shared" si="16"/>
        <v>0</v>
      </c>
      <c r="AB100" s="199">
        <f t="shared" si="16"/>
        <v>0</v>
      </c>
      <c r="AC100" s="199">
        <f t="shared" si="16"/>
        <v>0</v>
      </c>
      <c r="AD100" s="200" t="s">
        <v>150</v>
      </c>
    </row>
    <row r="101" spans="1:30" ht="12.75" customHeight="1" x14ac:dyDescent="0.25">
      <c r="A101" s="23" t="s">
        <v>509</v>
      </c>
      <c r="B101" s="213" t="s">
        <v>161</v>
      </c>
      <c r="C101" s="213"/>
      <c r="D101" s="10">
        <f>0.25*35</f>
        <v>8.75</v>
      </c>
      <c r="E101" s="11">
        <f t="shared" si="21"/>
        <v>0</v>
      </c>
      <c r="F101" s="81">
        <f t="shared" si="22"/>
        <v>0</v>
      </c>
      <c r="G101" s="109" t="s">
        <v>150</v>
      </c>
      <c r="H101" s="68"/>
      <c r="I101" s="127"/>
      <c r="J101" s="127"/>
      <c r="K101" s="127"/>
      <c r="L101" s="127"/>
      <c r="M101" s="127"/>
      <c r="N101" s="127"/>
      <c r="O101" s="127"/>
      <c r="P101" s="127"/>
      <c r="Q101" s="128"/>
      <c r="S101" s="198"/>
      <c r="T101" s="199">
        <f t="shared" si="16"/>
        <v>0</v>
      </c>
      <c r="U101" s="199">
        <f t="shared" si="16"/>
        <v>0</v>
      </c>
      <c r="V101" s="199">
        <f t="shared" si="16"/>
        <v>0</v>
      </c>
      <c r="W101" s="199">
        <f t="shared" si="16"/>
        <v>0</v>
      </c>
      <c r="X101" s="199">
        <f t="shared" si="16"/>
        <v>0</v>
      </c>
      <c r="Y101" s="199">
        <f t="shared" si="16"/>
        <v>0</v>
      </c>
      <c r="Z101" s="199">
        <f t="shared" si="16"/>
        <v>0</v>
      </c>
      <c r="AA101" s="199">
        <f t="shared" si="16"/>
        <v>0</v>
      </c>
      <c r="AB101" s="199">
        <f t="shared" si="16"/>
        <v>0</v>
      </c>
      <c r="AC101" s="199">
        <f t="shared" si="16"/>
        <v>0</v>
      </c>
      <c r="AD101" s="200" t="s">
        <v>150</v>
      </c>
    </row>
    <row r="102" spans="1:30" ht="12.75" customHeight="1" x14ac:dyDescent="0.25">
      <c r="A102" s="104" t="s">
        <v>509</v>
      </c>
      <c r="B102" s="216" t="s">
        <v>249</v>
      </c>
      <c r="C102" s="285"/>
      <c r="D102" s="10">
        <f>0.5*35</f>
        <v>17.5</v>
      </c>
      <c r="E102" s="11">
        <f t="shared" si="21"/>
        <v>0</v>
      </c>
      <c r="F102" s="105">
        <f t="shared" si="22"/>
        <v>0</v>
      </c>
      <c r="G102" s="109" t="s">
        <v>150</v>
      </c>
      <c r="H102" s="68"/>
      <c r="I102" s="127"/>
      <c r="J102" s="127"/>
      <c r="K102" s="127"/>
      <c r="L102" s="127"/>
      <c r="M102" s="127"/>
      <c r="N102" s="127"/>
      <c r="O102" s="127"/>
      <c r="P102" s="127"/>
      <c r="Q102" s="128"/>
      <c r="S102" s="198"/>
      <c r="T102" s="199">
        <f t="shared" ref="T102:AC103" si="28">H102*$D102</f>
        <v>0</v>
      </c>
      <c r="U102" s="199">
        <f t="shared" si="28"/>
        <v>0</v>
      </c>
      <c r="V102" s="199">
        <f t="shared" si="28"/>
        <v>0</v>
      </c>
      <c r="W102" s="199">
        <f t="shared" si="28"/>
        <v>0</v>
      </c>
      <c r="X102" s="199">
        <f t="shared" si="28"/>
        <v>0</v>
      </c>
      <c r="Y102" s="199">
        <f t="shared" si="28"/>
        <v>0</v>
      </c>
      <c r="Z102" s="199">
        <f t="shared" si="28"/>
        <v>0</v>
      </c>
      <c r="AA102" s="199">
        <f t="shared" si="28"/>
        <v>0</v>
      </c>
      <c r="AB102" s="199">
        <f t="shared" si="28"/>
        <v>0</v>
      </c>
      <c r="AC102" s="199">
        <f t="shared" si="28"/>
        <v>0</v>
      </c>
      <c r="AD102" s="200" t="s">
        <v>150</v>
      </c>
    </row>
    <row r="103" spans="1:30" ht="12.75" customHeight="1" thickBot="1" x14ac:dyDescent="0.3">
      <c r="A103" s="98" t="s">
        <v>509</v>
      </c>
      <c r="B103" s="272" t="s">
        <v>248</v>
      </c>
      <c r="C103" s="273"/>
      <c r="D103" s="142">
        <f>1*35</f>
        <v>35</v>
      </c>
      <c r="E103" s="94">
        <f t="shared" si="21"/>
        <v>0</v>
      </c>
      <c r="F103" s="210">
        <f t="shared" si="22"/>
        <v>0</v>
      </c>
      <c r="G103" s="109" t="s">
        <v>150</v>
      </c>
      <c r="H103" s="71"/>
      <c r="I103" s="129"/>
      <c r="J103" s="129"/>
      <c r="K103" s="129"/>
      <c r="L103" s="129"/>
      <c r="M103" s="129"/>
      <c r="N103" s="129"/>
      <c r="O103" s="129"/>
      <c r="P103" s="129"/>
      <c r="Q103" s="130"/>
      <c r="S103" s="198"/>
      <c r="T103" s="199">
        <f t="shared" si="28"/>
        <v>0</v>
      </c>
      <c r="U103" s="199">
        <f t="shared" si="28"/>
        <v>0</v>
      </c>
      <c r="V103" s="199">
        <f t="shared" si="28"/>
        <v>0</v>
      </c>
      <c r="W103" s="199">
        <f t="shared" si="28"/>
        <v>0</v>
      </c>
      <c r="X103" s="199">
        <f t="shared" si="28"/>
        <v>0</v>
      </c>
      <c r="Y103" s="199">
        <f t="shared" si="28"/>
        <v>0</v>
      </c>
      <c r="Z103" s="199">
        <f t="shared" si="28"/>
        <v>0</v>
      </c>
      <c r="AA103" s="199">
        <f t="shared" si="28"/>
        <v>0</v>
      </c>
      <c r="AB103" s="199">
        <f t="shared" si="28"/>
        <v>0</v>
      </c>
      <c r="AC103" s="199">
        <f t="shared" si="28"/>
        <v>0</v>
      </c>
      <c r="AD103" s="200" t="s">
        <v>150</v>
      </c>
    </row>
    <row r="104" spans="1:30" ht="12.75" customHeight="1" thickBot="1" x14ac:dyDescent="0.3">
      <c r="A104" s="19" t="s">
        <v>65</v>
      </c>
      <c r="B104" s="8"/>
      <c r="C104" s="8"/>
      <c r="D104" s="8"/>
      <c r="E104" s="17"/>
      <c r="F104" s="112">
        <f>SUM(H104:Q104)</f>
        <v>0</v>
      </c>
      <c r="G104" s="107"/>
      <c r="H104" s="113">
        <f>T104</f>
        <v>0</v>
      </c>
      <c r="I104" s="113">
        <f t="shared" ref="I104:Q104" si="29">U104</f>
        <v>0</v>
      </c>
      <c r="J104" s="113">
        <f t="shared" si="29"/>
        <v>0</v>
      </c>
      <c r="K104" s="113">
        <f t="shared" si="29"/>
        <v>0</v>
      </c>
      <c r="L104" s="113">
        <f t="shared" si="29"/>
        <v>0</v>
      </c>
      <c r="M104" s="113">
        <f t="shared" si="29"/>
        <v>0</v>
      </c>
      <c r="N104" s="113">
        <f t="shared" si="29"/>
        <v>0</v>
      </c>
      <c r="O104" s="113">
        <f t="shared" si="29"/>
        <v>0</v>
      </c>
      <c r="P104" s="113">
        <f t="shared" si="29"/>
        <v>0</v>
      </c>
      <c r="Q104" s="113">
        <f t="shared" si="29"/>
        <v>0</v>
      </c>
      <c r="S104" s="198"/>
      <c r="T104" s="204">
        <f t="shared" ref="T104:AC104" si="30">IF(SUM(T78:T100)&gt;420,420+SUM(T101:T103),SUM(T78:T103))</f>
        <v>0</v>
      </c>
      <c r="U104" s="205">
        <f t="shared" si="30"/>
        <v>0</v>
      </c>
      <c r="V104" s="205">
        <f t="shared" si="30"/>
        <v>0</v>
      </c>
      <c r="W104" s="205">
        <f t="shared" si="30"/>
        <v>0</v>
      </c>
      <c r="X104" s="205">
        <f t="shared" si="30"/>
        <v>0</v>
      </c>
      <c r="Y104" s="205">
        <f t="shared" si="30"/>
        <v>0</v>
      </c>
      <c r="Z104" s="205">
        <f t="shared" si="30"/>
        <v>0</v>
      </c>
      <c r="AA104" s="205">
        <f t="shared" si="30"/>
        <v>0</v>
      </c>
      <c r="AB104" s="205">
        <f t="shared" si="30"/>
        <v>0</v>
      </c>
      <c r="AC104" s="206">
        <f t="shared" si="30"/>
        <v>0</v>
      </c>
      <c r="AD104" s="207" t="s">
        <v>350</v>
      </c>
    </row>
    <row r="105" spans="1:30" ht="13.8" thickBot="1" x14ac:dyDescent="0.3">
      <c r="A105" s="8"/>
      <c r="B105" s="8"/>
      <c r="C105" s="8"/>
      <c r="D105" s="262" t="s">
        <v>215</v>
      </c>
      <c r="E105" s="262"/>
      <c r="F105" s="12"/>
      <c r="G105" s="107"/>
      <c r="H105" s="162">
        <f>+H104/35</f>
        <v>0</v>
      </c>
      <c r="I105" s="162">
        <f t="shared" ref="I105:Q105" si="31">+I104/35</f>
        <v>0</v>
      </c>
      <c r="J105" s="162">
        <f t="shared" si="31"/>
        <v>0</v>
      </c>
      <c r="K105" s="162">
        <f t="shared" si="31"/>
        <v>0</v>
      </c>
      <c r="L105" s="162">
        <f t="shared" si="31"/>
        <v>0</v>
      </c>
      <c r="M105" s="162">
        <f t="shared" si="31"/>
        <v>0</v>
      </c>
      <c r="N105" s="162">
        <f t="shared" si="31"/>
        <v>0</v>
      </c>
      <c r="O105" s="162">
        <f t="shared" si="31"/>
        <v>0</v>
      </c>
      <c r="P105" s="162">
        <f t="shared" si="31"/>
        <v>0</v>
      </c>
      <c r="Q105" s="162">
        <f t="shared" si="31"/>
        <v>0</v>
      </c>
      <c r="S105" s="198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</row>
    <row r="106" spans="1:30" ht="12.75" customHeight="1" thickBot="1" x14ac:dyDescent="0.3">
      <c r="A106" s="274" t="s">
        <v>66</v>
      </c>
      <c r="B106" s="275"/>
      <c r="C106" s="275"/>
      <c r="D106" s="275"/>
      <c r="E106" s="275"/>
      <c r="F106" s="110">
        <f>F104+F75</f>
        <v>0</v>
      </c>
      <c r="G106" s="111"/>
      <c r="H106" s="159">
        <f>T106</f>
        <v>0</v>
      </c>
      <c r="I106" s="159">
        <f t="shared" ref="I106:Q106" si="32">U106</f>
        <v>0</v>
      </c>
      <c r="J106" s="159">
        <f t="shared" si="32"/>
        <v>0</v>
      </c>
      <c r="K106" s="159">
        <f t="shared" si="32"/>
        <v>0</v>
      </c>
      <c r="L106" s="159">
        <f t="shared" si="32"/>
        <v>0</v>
      </c>
      <c r="M106" s="159">
        <f t="shared" si="32"/>
        <v>0</v>
      </c>
      <c r="N106" s="159">
        <f t="shared" si="32"/>
        <v>0</v>
      </c>
      <c r="O106" s="159">
        <f t="shared" si="32"/>
        <v>0</v>
      </c>
      <c r="P106" s="159">
        <f t="shared" si="32"/>
        <v>0</v>
      </c>
      <c r="Q106" s="160">
        <f t="shared" si="32"/>
        <v>0</v>
      </c>
      <c r="S106" s="198"/>
      <c r="T106" s="204">
        <f t="shared" ref="T106:AC106" si="33">T75+T104</f>
        <v>0</v>
      </c>
      <c r="U106" s="205">
        <f t="shared" si="33"/>
        <v>0</v>
      </c>
      <c r="V106" s="205">
        <f t="shared" si="33"/>
        <v>0</v>
      </c>
      <c r="W106" s="205">
        <f t="shared" si="33"/>
        <v>0</v>
      </c>
      <c r="X106" s="205">
        <f t="shared" si="33"/>
        <v>0</v>
      </c>
      <c r="Y106" s="205">
        <f t="shared" si="33"/>
        <v>0</v>
      </c>
      <c r="Z106" s="205">
        <f t="shared" si="33"/>
        <v>0</v>
      </c>
      <c r="AA106" s="205">
        <f t="shared" si="33"/>
        <v>0</v>
      </c>
      <c r="AB106" s="205">
        <f t="shared" si="33"/>
        <v>0</v>
      </c>
      <c r="AC106" s="206">
        <f t="shared" si="33"/>
        <v>0</v>
      </c>
      <c r="AD106" s="209" t="s">
        <v>351</v>
      </c>
    </row>
    <row r="107" spans="1:30" ht="12.75" customHeight="1" thickBot="1" x14ac:dyDescent="0.3">
      <c r="A107" s="13"/>
      <c r="B107" s="19"/>
      <c r="C107" s="20"/>
      <c r="D107" s="8"/>
      <c r="E107" s="17"/>
      <c r="F107" s="12"/>
      <c r="G107" s="107"/>
    </row>
    <row r="108" spans="1:30" ht="12.75" customHeight="1" x14ac:dyDescent="0.25">
      <c r="A108" s="223" t="s">
        <v>68</v>
      </c>
      <c r="B108" s="224"/>
      <c r="C108" s="224"/>
      <c r="D108" s="224"/>
      <c r="E108" s="224"/>
      <c r="F108" s="225"/>
      <c r="G108" s="107"/>
      <c r="H108" s="223" t="s">
        <v>141</v>
      </c>
      <c r="I108" s="224"/>
      <c r="J108" s="224"/>
      <c r="K108" s="224"/>
      <c r="L108" s="224"/>
      <c r="M108" s="224"/>
      <c r="N108" s="224"/>
      <c r="O108" s="224"/>
      <c r="P108" s="224"/>
      <c r="Q108" s="225"/>
    </row>
    <row r="109" spans="1:30" ht="25.5" customHeight="1" x14ac:dyDescent="0.25">
      <c r="A109" s="232" t="s">
        <v>59</v>
      </c>
      <c r="B109" s="233"/>
      <c r="C109" s="228"/>
      <c r="D109" s="228"/>
      <c r="E109" s="228"/>
      <c r="F109" s="229"/>
      <c r="G109" s="107"/>
      <c r="H109" s="46" t="str">
        <f>IF(H5="","",H5)</f>
        <v/>
      </c>
      <c r="I109" s="220"/>
      <c r="J109" s="221"/>
      <c r="K109" s="221"/>
      <c r="L109" s="221"/>
      <c r="M109" s="221"/>
      <c r="N109" s="221"/>
      <c r="O109" s="221"/>
      <c r="P109" s="221"/>
      <c r="Q109" s="222"/>
    </row>
    <row r="110" spans="1:30" ht="25.5" customHeight="1" x14ac:dyDescent="0.25">
      <c r="A110" s="234"/>
      <c r="B110" s="235"/>
      <c r="C110" s="230"/>
      <c r="D110" s="230"/>
      <c r="E110" s="230"/>
      <c r="F110" s="231"/>
      <c r="G110" s="107"/>
      <c r="H110" s="46" t="str">
        <f>IF(I5="","",I5)</f>
        <v/>
      </c>
      <c r="I110" s="220"/>
      <c r="J110" s="221"/>
      <c r="K110" s="221"/>
      <c r="L110" s="221"/>
      <c r="M110" s="221"/>
      <c r="N110" s="221"/>
      <c r="O110" s="221"/>
      <c r="P110" s="221"/>
      <c r="Q110" s="222"/>
    </row>
    <row r="111" spans="1:30" ht="25.5" customHeight="1" x14ac:dyDescent="0.25">
      <c r="A111" s="232" t="s">
        <v>134</v>
      </c>
      <c r="B111" s="233"/>
      <c r="C111" s="236"/>
      <c r="D111" s="236"/>
      <c r="E111" s="236"/>
      <c r="F111" s="237"/>
      <c r="G111" s="107"/>
      <c r="H111" s="46" t="str">
        <f>IF(J5="","",J5)</f>
        <v/>
      </c>
      <c r="I111" s="220"/>
      <c r="J111" s="221"/>
      <c r="K111" s="221"/>
      <c r="L111" s="221"/>
      <c r="M111" s="221"/>
      <c r="N111" s="221"/>
      <c r="O111" s="221"/>
      <c r="P111" s="221"/>
      <c r="Q111" s="222"/>
    </row>
    <row r="112" spans="1:30" ht="25.5" customHeight="1" x14ac:dyDescent="0.25">
      <c r="A112" s="234"/>
      <c r="B112" s="235"/>
      <c r="C112" s="238"/>
      <c r="D112" s="238"/>
      <c r="E112" s="238"/>
      <c r="F112" s="239"/>
      <c r="G112" s="107"/>
      <c r="H112" s="46" t="str">
        <f>IF(K5="","",K5)</f>
        <v/>
      </c>
      <c r="I112" s="220"/>
      <c r="J112" s="221"/>
      <c r="K112" s="221"/>
      <c r="L112" s="221"/>
      <c r="M112" s="221"/>
      <c r="N112" s="221"/>
      <c r="O112" s="221"/>
      <c r="P112" s="221"/>
      <c r="Q112" s="222"/>
    </row>
    <row r="113" spans="1:19" ht="25.5" customHeight="1" x14ac:dyDescent="0.25">
      <c r="A113" s="226" t="s">
        <v>243</v>
      </c>
      <c r="B113" s="227"/>
      <c r="C113" s="170"/>
      <c r="D113" s="157"/>
      <c r="E113" s="157"/>
      <c r="F113" s="158"/>
      <c r="G113" s="107"/>
      <c r="H113" s="46" t="str">
        <f>IF(L5="","",L5)</f>
        <v/>
      </c>
      <c r="I113" s="220"/>
      <c r="J113" s="221"/>
      <c r="K113" s="221"/>
      <c r="L113" s="221"/>
      <c r="M113" s="221"/>
      <c r="N113" s="221"/>
      <c r="O113" s="221"/>
      <c r="P113" s="221"/>
      <c r="Q113" s="222"/>
    </row>
    <row r="114" spans="1:19" ht="25.5" customHeight="1" x14ac:dyDescent="0.25">
      <c r="A114" s="169" t="s">
        <v>151</v>
      </c>
      <c r="B114" s="286"/>
      <c r="C114" s="286"/>
      <c r="D114" s="286"/>
      <c r="E114" s="286"/>
      <c r="F114" s="287"/>
      <c r="G114" s="107"/>
      <c r="H114" s="46" t="str">
        <f>IF(M5="","",M5)</f>
        <v/>
      </c>
      <c r="I114" s="220"/>
      <c r="J114" s="221"/>
      <c r="K114" s="221"/>
      <c r="L114" s="221"/>
      <c r="M114" s="221"/>
      <c r="N114" s="221"/>
      <c r="O114" s="221"/>
      <c r="P114" s="221"/>
      <c r="Q114" s="222"/>
    </row>
    <row r="115" spans="1:19" s="1" customFormat="1" ht="25.5" customHeight="1" x14ac:dyDescent="0.25">
      <c r="A115" s="282"/>
      <c r="B115" s="283"/>
      <c r="C115" s="283"/>
      <c r="D115" s="283"/>
      <c r="E115" s="283"/>
      <c r="F115" s="284"/>
      <c r="G115" s="107"/>
      <c r="H115" s="46" t="str">
        <f>IF(N5="","",N5)</f>
        <v/>
      </c>
      <c r="I115" s="220"/>
      <c r="J115" s="221"/>
      <c r="K115" s="221"/>
      <c r="L115" s="221"/>
      <c r="M115" s="221"/>
      <c r="N115" s="221"/>
      <c r="O115" s="221"/>
      <c r="P115" s="221"/>
      <c r="Q115" s="222"/>
      <c r="S115" s="60"/>
    </row>
    <row r="116" spans="1:19" ht="25.5" customHeight="1" x14ac:dyDescent="0.25">
      <c r="A116" s="279"/>
      <c r="B116" s="280"/>
      <c r="C116" s="280"/>
      <c r="D116" s="280"/>
      <c r="E116" s="280"/>
      <c r="F116" s="281"/>
      <c r="G116" s="107"/>
      <c r="H116" s="46" t="str">
        <f>IF(O5="","",O5)</f>
        <v/>
      </c>
      <c r="I116" s="220"/>
      <c r="J116" s="221"/>
      <c r="K116" s="221"/>
      <c r="L116" s="221"/>
      <c r="M116" s="221"/>
      <c r="N116" s="221"/>
      <c r="O116" s="221"/>
      <c r="P116" s="221"/>
      <c r="Q116" s="222"/>
    </row>
    <row r="117" spans="1:19" ht="25.5" customHeight="1" x14ac:dyDescent="0.25">
      <c r="A117" s="279"/>
      <c r="B117" s="280"/>
      <c r="C117" s="280"/>
      <c r="D117" s="280"/>
      <c r="E117" s="280"/>
      <c r="F117" s="281"/>
      <c r="G117" s="107"/>
      <c r="H117" s="46" t="str">
        <f>IF(P5="","",P5)</f>
        <v/>
      </c>
      <c r="I117" s="220"/>
      <c r="J117" s="221"/>
      <c r="K117" s="221"/>
      <c r="L117" s="221"/>
      <c r="M117" s="221"/>
      <c r="N117" s="221"/>
      <c r="O117" s="221"/>
      <c r="P117" s="221"/>
      <c r="Q117" s="222"/>
    </row>
    <row r="118" spans="1:19" ht="25.5" customHeight="1" thickBot="1" x14ac:dyDescent="0.3">
      <c r="A118" s="276"/>
      <c r="B118" s="277"/>
      <c r="C118" s="277"/>
      <c r="D118" s="277"/>
      <c r="E118" s="277"/>
      <c r="F118" s="278"/>
      <c r="G118" s="107"/>
      <c r="H118" s="43" t="str">
        <f>IF(Q5="","",Q5)</f>
        <v/>
      </c>
      <c r="I118" s="269"/>
      <c r="J118" s="270"/>
      <c r="K118" s="270"/>
      <c r="L118" s="270"/>
      <c r="M118" s="270"/>
      <c r="N118" s="270"/>
      <c r="O118" s="270"/>
      <c r="P118" s="270"/>
      <c r="Q118" s="271"/>
    </row>
    <row r="119" spans="1:19" x14ac:dyDescent="0.25">
      <c r="G119" s="107"/>
    </row>
    <row r="120" spans="1:19" x14ac:dyDescent="0.25">
      <c r="A120" s="132"/>
      <c r="B120" s="138" t="s">
        <v>521</v>
      </c>
      <c r="C120" s="131"/>
      <c r="D120" s="131"/>
      <c r="E120" s="131"/>
      <c r="F120" s="2"/>
    </row>
    <row r="121" spans="1:19" x14ac:dyDescent="0.25">
      <c r="A121" s="132"/>
      <c r="B121" s="4" t="s">
        <v>284</v>
      </c>
      <c r="C121" s="4" t="s">
        <v>285</v>
      </c>
      <c r="E121" s="2"/>
      <c r="F121" s="2"/>
    </row>
    <row r="122" spans="1:19" x14ac:dyDescent="0.25">
      <c r="A122" s="137" t="s">
        <v>156</v>
      </c>
      <c r="B122" s="187" t="s">
        <v>36</v>
      </c>
      <c r="C122" s="213" t="s">
        <v>294</v>
      </c>
      <c r="D122" s="288"/>
      <c r="E122" s="288"/>
      <c r="F122" s="288"/>
      <c r="G122" s="2"/>
    </row>
    <row r="123" spans="1:19" x14ac:dyDescent="0.25">
      <c r="A123" s="137" t="s">
        <v>188</v>
      </c>
      <c r="B123" s="187" t="s">
        <v>186</v>
      </c>
      <c r="C123" s="213" t="s">
        <v>295</v>
      </c>
      <c r="D123" s="288"/>
      <c r="E123" s="288"/>
      <c r="F123" s="288"/>
      <c r="G123" s="2"/>
    </row>
    <row r="124" spans="1:19" x14ac:dyDescent="0.25">
      <c r="A124" s="137" t="s">
        <v>189</v>
      </c>
      <c r="B124" s="187" t="s">
        <v>39</v>
      </c>
      <c r="C124" s="289" t="s">
        <v>301</v>
      </c>
      <c r="D124" s="289"/>
      <c r="E124" s="289"/>
      <c r="F124" s="289"/>
      <c r="G124" s="2"/>
    </row>
    <row r="125" spans="1:19" x14ac:dyDescent="0.25">
      <c r="A125" s="137" t="s">
        <v>190</v>
      </c>
      <c r="B125" s="187" t="s">
        <v>171</v>
      </c>
      <c r="C125" s="213" t="s">
        <v>296</v>
      </c>
      <c r="D125" s="288"/>
      <c r="E125" s="288"/>
      <c r="F125" s="288"/>
      <c r="G125" s="2"/>
    </row>
    <row r="126" spans="1:19" x14ac:dyDescent="0.25">
      <c r="A126" s="137" t="s">
        <v>191</v>
      </c>
      <c r="B126" s="187" t="s">
        <v>211</v>
      </c>
      <c r="C126" s="289" t="s">
        <v>286</v>
      </c>
      <c r="D126" s="290"/>
      <c r="E126" s="290"/>
      <c r="F126" s="290"/>
      <c r="G126" s="2"/>
    </row>
    <row r="127" spans="1:19" x14ac:dyDescent="0.25">
      <c r="A127" s="137" t="s">
        <v>198</v>
      </c>
      <c r="B127" s="187" t="s">
        <v>287</v>
      </c>
      <c r="C127" s="289" t="s">
        <v>288</v>
      </c>
      <c r="D127" s="290"/>
      <c r="E127" s="290"/>
      <c r="F127" s="290"/>
      <c r="G127" s="2"/>
    </row>
    <row r="128" spans="1:19" x14ac:dyDescent="0.25">
      <c r="A128" s="137" t="s">
        <v>199</v>
      </c>
      <c r="B128" s="187" t="s">
        <v>213</v>
      </c>
      <c r="C128" s="213" t="s">
        <v>307</v>
      </c>
      <c r="D128" s="288"/>
      <c r="E128" s="288"/>
      <c r="F128" s="288"/>
      <c r="G128" s="2"/>
    </row>
    <row r="129" spans="1:7" x14ac:dyDescent="0.25">
      <c r="A129" s="137" t="s">
        <v>200</v>
      </c>
      <c r="B129" s="187" t="s">
        <v>289</v>
      </c>
      <c r="C129" s="213" t="s">
        <v>290</v>
      </c>
      <c r="D129" s="213"/>
      <c r="E129" s="213"/>
      <c r="F129" s="213"/>
      <c r="G129" s="2"/>
    </row>
    <row r="130" spans="1:7" x14ac:dyDescent="0.25">
      <c r="A130" s="137" t="s">
        <v>201</v>
      </c>
      <c r="B130" s="187" t="s">
        <v>214</v>
      </c>
      <c r="C130" s="213" t="s">
        <v>339</v>
      </c>
      <c r="D130" s="288"/>
      <c r="E130" s="288"/>
      <c r="F130" s="288"/>
      <c r="G130" s="2"/>
    </row>
    <row r="131" spans="1:7" x14ac:dyDescent="0.25">
      <c r="A131" s="137" t="s">
        <v>202</v>
      </c>
      <c r="B131" s="187" t="s">
        <v>17</v>
      </c>
      <c r="C131" s="213" t="s">
        <v>304</v>
      </c>
      <c r="D131" s="213"/>
      <c r="E131" s="213"/>
      <c r="F131" s="213"/>
      <c r="G131" s="2"/>
    </row>
    <row r="132" spans="1:7" x14ac:dyDescent="0.25">
      <c r="A132" s="137" t="s">
        <v>208</v>
      </c>
      <c r="B132" s="187" t="s">
        <v>203</v>
      </c>
      <c r="C132" s="213" t="s">
        <v>291</v>
      </c>
      <c r="D132" s="288"/>
      <c r="E132" s="288"/>
      <c r="F132" s="288"/>
      <c r="G132" s="2"/>
    </row>
    <row r="133" spans="1:7" ht="13.2" customHeight="1" x14ac:dyDescent="0.25">
      <c r="A133" s="137" t="s">
        <v>212</v>
      </c>
      <c r="B133" s="187" t="s">
        <v>37</v>
      </c>
      <c r="C133" s="213" t="s">
        <v>297</v>
      </c>
      <c r="D133" s="288"/>
      <c r="E133" s="288"/>
      <c r="F133" s="288"/>
      <c r="G133" s="2"/>
    </row>
    <row r="134" spans="1:7" x14ac:dyDescent="0.25">
      <c r="A134" s="137" t="s">
        <v>244</v>
      </c>
      <c r="B134" s="187" t="s">
        <v>21</v>
      </c>
      <c r="C134" s="213" t="s">
        <v>297</v>
      </c>
      <c r="D134" s="288"/>
      <c r="E134" s="288"/>
      <c r="F134" s="288"/>
      <c r="G134" s="2"/>
    </row>
    <row r="135" spans="1:7" x14ac:dyDescent="0.25">
      <c r="A135" s="137" t="s">
        <v>246</v>
      </c>
      <c r="B135" s="187" t="s">
        <v>162</v>
      </c>
      <c r="C135" s="213" t="s">
        <v>302</v>
      </c>
      <c r="D135" s="288"/>
      <c r="E135" s="288"/>
      <c r="F135" s="288"/>
      <c r="G135" s="2"/>
    </row>
    <row r="136" spans="1:7" ht="13.2" customHeight="1" x14ac:dyDescent="0.25">
      <c r="A136" s="137" t="s">
        <v>247</v>
      </c>
      <c r="B136" s="187" t="s">
        <v>163</v>
      </c>
      <c r="C136" s="216" t="s">
        <v>303</v>
      </c>
      <c r="D136" s="291"/>
      <c r="E136" s="291"/>
      <c r="F136" s="285"/>
      <c r="G136" s="2"/>
    </row>
    <row r="137" spans="1:7" x14ac:dyDescent="0.25">
      <c r="A137" s="137" t="s">
        <v>274</v>
      </c>
      <c r="B137" s="187" t="s">
        <v>164</v>
      </c>
      <c r="C137" s="213" t="s">
        <v>298</v>
      </c>
      <c r="D137" s="288"/>
      <c r="E137" s="288"/>
      <c r="F137" s="288"/>
      <c r="G137" s="2"/>
    </row>
    <row r="138" spans="1:7" x14ac:dyDescent="0.25">
      <c r="A138" s="137" t="s">
        <v>275</v>
      </c>
      <c r="B138" s="187" t="s">
        <v>265</v>
      </c>
      <c r="C138" s="213" t="s">
        <v>299</v>
      </c>
      <c r="D138" s="288"/>
      <c r="E138" s="288"/>
      <c r="F138" s="288"/>
      <c r="G138" s="2"/>
    </row>
    <row r="139" spans="1:7" x14ac:dyDescent="0.25">
      <c r="A139" s="137" t="s">
        <v>276</v>
      </c>
      <c r="B139" s="187" t="s">
        <v>266</v>
      </c>
      <c r="C139" s="213" t="s">
        <v>300</v>
      </c>
      <c r="D139" s="288"/>
      <c r="E139" s="288"/>
      <c r="F139" s="288"/>
      <c r="G139" s="2"/>
    </row>
    <row r="140" spans="1:7" x14ac:dyDescent="0.25">
      <c r="A140" s="137" t="s">
        <v>277</v>
      </c>
      <c r="B140" s="187" t="s">
        <v>207</v>
      </c>
      <c r="C140" s="213" t="s">
        <v>292</v>
      </c>
      <c r="D140" s="288"/>
      <c r="E140" s="288"/>
      <c r="F140" s="288"/>
      <c r="G140" s="2"/>
    </row>
    <row r="141" spans="1:7" x14ac:dyDescent="0.25">
      <c r="A141" s="137" t="s">
        <v>278</v>
      </c>
      <c r="B141" s="187" t="s">
        <v>318</v>
      </c>
      <c r="C141" s="216" t="s">
        <v>319</v>
      </c>
      <c r="D141" s="291"/>
      <c r="E141" s="291"/>
      <c r="F141" s="285"/>
      <c r="G141" s="2"/>
    </row>
    <row r="142" spans="1:7" x14ac:dyDescent="0.25">
      <c r="A142" s="137" t="s">
        <v>279</v>
      </c>
      <c r="B142" s="187" t="s">
        <v>320</v>
      </c>
      <c r="C142" s="216" t="s">
        <v>321</v>
      </c>
      <c r="D142" s="292"/>
      <c r="E142" s="292"/>
      <c r="F142" s="215"/>
      <c r="G142" s="2"/>
    </row>
    <row r="143" spans="1:7" x14ac:dyDescent="0.25">
      <c r="A143" s="137" t="s">
        <v>280</v>
      </c>
      <c r="B143" s="187" t="s">
        <v>328</v>
      </c>
      <c r="C143" s="216" t="s">
        <v>329</v>
      </c>
      <c r="D143" s="291"/>
      <c r="E143" s="291"/>
      <c r="F143" s="285"/>
      <c r="G143" s="2"/>
    </row>
    <row r="144" spans="1:7" x14ac:dyDescent="0.25">
      <c r="A144" s="137" t="s">
        <v>281</v>
      </c>
      <c r="B144" s="187" t="s">
        <v>11</v>
      </c>
      <c r="C144" s="216" t="s">
        <v>324</v>
      </c>
      <c r="D144" s="291"/>
      <c r="E144" s="291"/>
      <c r="F144" s="285"/>
      <c r="G144" s="2"/>
    </row>
    <row r="145" spans="1:7" x14ac:dyDescent="0.25">
      <c r="A145" s="137" t="s">
        <v>282</v>
      </c>
      <c r="B145" s="187" t="s">
        <v>43</v>
      </c>
      <c r="C145" s="216" t="s">
        <v>325</v>
      </c>
      <c r="D145" s="291"/>
      <c r="E145" s="291"/>
      <c r="F145" s="285"/>
      <c r="G145" s="2"/>
    </row>
    <row r="146" spans="1:7" x14ac:dyDescent="0.25">
      <c r="A146" s="137" t="s">
        <v>283</v>
      </c>
      <c r="B146" s="187" t="s">
        <v>6</v>
      </c>
      <c r="C146" s="216" t="s">
        <v>293</v>
      </c>
      <c r="D146" s="291"/>
      <c r="E146" s="291"/>
      <c r="F146" s="285"/>
      <c r="G146" s="2"/>
    </row>
    <row r="147" spans="1:7" x14ac:dyDescent="0.25">
      <c r="A147" s="137" t="s">
        <v>322</v>
      </c>
      <c r="B147" s="187" t="s">
        <v>47</v>
      </c>
      <c r="C147" s="216" t="s">
        <v>293</v>
      </c>
      <c r="D147" s="292"/>
      <c r="E147" s="292"/>
      <c r="F147" s="215"/>
      <c r="G147" s="2"/>
    </row>
    <row r="148" spans="1:7" x14ac:dyDescent="0.25">
      <c r="A148" s="137" t="s">
        <v>323</v>
      </c>
      <c r="B148" s="187" t="s">
        <v>49</v>
      </c>
      <c r="C148" s="216" t="s">
        <v>293</v>
      </c>
      <c r="D148" s="292"/>
      <c r="E148" s="292"/>
      <c r="F148" s="215"/>
      <c r="G148" s="2"/>
    </row>
    <row r="149" spans="1:7" x14ac:dyDescent="0.25">
      <c r="A149" s="137" t="s">
        <v>326</v>
      </c>
      <c r="B149" s="187" t="s">
        <v>332</v>
      </c>
      <c r="C149" s="216" t="s">
        <v>308</v>
      </c>
      <c r="D149" s="291"/>
      <c r="E149" s="291"/>
      <c r="F149" s="285"/>
      <c r="G149" s="2"/>
    </row>
    <row r="150" spans="1:7" x14ac:dyDescent="0.25">
      <c r="A150" s="137" t="s">
        <v>327</v>
      </c>
      <c r="B150" s="187" t="s">
        <v>332</v>
      </c>
      <c r="C150" s="216" t="s">
        <v>309</v>
      </c>
      <c r="D150" s="291"/>
      <c r="E150" s="291"/>
      <c r="F150" s="285"/>
      <c r="G150" s="2"/>
    </row>
    <row r="151" spans="1:7" x14ac:dyDescent="0.25">
      <c r="A151" s="137" t="s">
        <v>330</v>
      </c>
      <c r="B151" s="187" t="s">
        <v>332</v>
      </c>
      <c r="C151" s="216" t="s">
        <v>331</v>
      </c>
      <c r="D151" s="292"/>
      <c r="E151" s="292"/>
      <c r="F151" s="215"/>
      <c r="G151" s="2"/>
    </row>
    <row r="152" spans="1:7" x14ac:dyDescent="0.25">
      <c r="A152" s="137"/>
      <c r="B152" s="187"/>
      <c r="C152" s="216"/>
      <c r="D152" s="291"/>
      <c r="E152" s="291"/>
      <c r="F152" s="285"/>
      <c r="G152" s="2"/>
    </row>
    <row r="153" spans="1:7" x14ac:dyDescent="0.25">
      <c r="A153" s="137"/>
      <c r="B153"/>
      <c r="C153"/>
      <c r="D153"/>
      <c r="E153"/>
      <c r="F153"/>
    </row>
    <row r="154" spans="1:7" x14ac:dyDescent="0.25">
      <c r="A154" s="137"/>
      <c r="B154"/>
      <c r="C154"/>
      <c r="D154"/>
      <c r="E154"/>
      <c r="F154"/>
    </row>
    <row r="155" spans="1:7" x14ac:dyDescent="0.25">
      <c r="A155" s="137"/>
      <c r="B155" s="132"/>
      <c r="C155" s="293"/>
      <c r="D155" s="294"/>
      <c r="E155" s="294"/>
      <c r="F155" s="294"/>
    </row>
    <row r="156" spans="1:7" x14ac:dyDescent="0.25">
      <c r="A156" s="137"/>
      <c r="B156" s="132"/>
    </row>
    <row r="157" spans="1:7" x14ac:dyDescent="0.25">
      <c r="A157" s="137"/>
      <c r="B157" s="132"/>
    </row>
    <row r="158" spans="1:7" x14ac:dyDescent="0.25">
      <c r="A158" s="137"/>
      <c r="B158" s="132"/>
    </row>
    <row r="159" spans="1:7" x14ac:dyDescent="0.25">
      <c r="A159" s="137"/>
      <c r="B159" s="132"/>
    </row>
    <row r="160" spans="1:7" x14ac:dyDescent="0.25">
      <c r="A160" s="137"/>
      <c r="B160" s="132"/>
    </row>
    <row r="161" spans="1:2" x14ac:dyDescent="0.25">
      <c r="A161" s="137"/>
      <c r="B161" s="132"/>
    </row>
    <row r="162" spans="1:2" x14ac:dyDescent="0.25">
      <c r="A162" s="137"/>
      <c r="B162" s="132"/>
    </row>
    <row r="163" spans="1:2" x14ac:dyDescent="0.25">
      <c r="A163" s="137"/>
      <c r="B163" s="132"/>
    </row>
    <row r="164" spans="1:2" x14ac:dyDescent="0.25">
      <c r="A164" s="137"/>
      <c r="B164" s="132"/>
    </row>
    <row r="165" spans="1:2" x14ac:dyDescent="0.25">
      <c r="A165" s="137"/>
      <c r="B165" s="132"/>
    </row>
    <row r="166" spans="1:2" x14ac:dyDescent="0.25">
      <c r="A166" s="137"/>
      <c r="B166" s="132"/>
    </row>
    <row r="167" spans="1:2" x14ac:dyDescent="0.25">
      <c r="B167" s="132"/>
    </row>
    <row r="168" spans="1:2" x14ac:dyDescent="0.25">
      <c r="B168" s="132"/>
    </row>
    <row r="169" spans="1:2" x14ac:dyDescent="0.25">
      <c r="B169" s="132"/>
    </row>
    <row r="170" spans="1:2" x14ac:dyDescent="0.25">
      <c r="B170" s="132"/>
    </row>
    <row r="171" spans="1:2" x14ac:dyDescent="0.25">
      <c r="B171" s="181"/>
    </row>
    <row r="172" spans="1:2" x14ac:dyDescent="0.25">
      <c r="B172" s="181"/>
    </row>
    <row r="173" spans="1:2" x14ac:dyDescent="0.25">
      <c r="B173" s="132"/>
    </row>
    <row r="174" spans="1:2" x14ac:dyDescent="0.25">
      <c r="B174" s="132"/>
    </row>
    <row r="175" spans="1:2" x14ac:dyDescent="0.25">
      <c r="B175" s="132"/>
    </row>
    <row r="176" spans="1:2" x14ac:dyDescent="0.25">
      <c r="B176" s="132"/>
    </row>
  </sheetData>
  <sheetProtection algorithmName="SHA-512" hashValue="I2dRY3ZHbXhJ//1HP60qnXpjoEi5b5yrONDRFwoTS9i7SbqwUMhoGK+Z7zDfFNb4YYHpBozOvMOBJohejbOgmw==" saltValue="kGS8XNhEFC/iRbcXVfnMGQ==" spinCount="100000" sheet="1" objects="1" scenarios="1" selectLockedCells="1"/>
  <protectedRanges>
    <protectedRange sqref="H5:Q6" name="Range6"/>
    <protectedRange sqref="B59:C59 B33:C34 B12:C12 B17:C17 A47:C47 A53:C53" name="Range3_2"/>
    <protectedRange sqref="H101:Q103" name="Range4_2"/>
    <protectedRange sqref="H101:Q103" name="Range5_2"/>
    <protectedRange sqref="A33:A34" name="Range3_2_1"/>
  </protectedRanges>
  <sortState ref="A47:AD73">
    <sortCondition ref="A47:A73"/>
  </sortState>
  <mergeCells count="154">
    <mergeCell ref="C152:F152"/>
    <mergeCell ref="C151:F151"/>
    <mergeCell ref="C155:F155"/>
    <mergeCell ref="C138:F138"/>
    <mergeCell ref="C139:F139"/>
    <mergeCell ref="C140:F140"/>
    <mergeCell ref="C149:F149"/>
    <mergeCell ref="C150:F150"/>
    <mergeCell ref="C141:F141"/>
    <mergeCell ref="C142:F142"/>
    <mergeCell ref="C146:F146"/>
    <mergeCell ref="C147:F147"/>
    <mergeCell ref="C148:F148"/>
    <mergeCell ref="C144:F144"/>
    <mergeCell ref="C145:F145"/>
    <mergeCell ref="C143:F143"/>
    <mergeCell ref="C136:F136"/>
    <mergeCell ref="C137:F137"/>
    <mergeCell ref="C129:F129"/>
    <mergeCell ref="C131:F131"/>
    <mergeCell ref="C132:F132"/>
    <mergeCell ref="C133:F133"/>
    <mergeCell ref="C134:F134"/>
    <mergeCell ref="C135:F135"/>
    <mergeCell ref="C130:F130"/>
    <mergeCell ref="I112:Q112"/>
    <mergeCell ref="B114:F114"/>
    <mergeCell ref="C122:F122"/>
    <mergeCell ref="C123:F123"/>
    <mergeCell ref="C124:F124"/>
    <mergeCell ref="C125:F125"/>
    <mergeCell ref="C126:F126"/>
    <mergeCell ref="C127:F127"/>
    <mergeCell ref="C128:F128"/>
    <mergeCell ref="B21:C21"/>
    <mergeCell ref="B12:C12"/>
    <mergeCell ref="I118:Q118"/>
    <mergeCell ref="B103:C103"/>
    <mergeCell ref="A106:E106"/>
    <mergeCell ref="B25:C25"/>
    <mergeCell ref="B22:C22"/>
    <mergeCell ref="B53:C53"/>
    <mergeCell ref="B32:C32"/>
    <mergeCell ref="B59:C59"/>
    <mergeCell ref="A118:F118"/>
    <mergeCell ref="A117:F117"/>
    <mergeCell ref="A116:F116"/>
    <mergeCell ref="A115:F115"/>
    <mergeCell ref="B67:C67"/>
    <mergeCell ref="B85:C85"/>
    <mergeCell ref="B68:C68"/>
    <mergeCell ref="B73:C73"/>
    <mergeCell ref="B98:C98"/>
    <mergeCell ref="B99:C99"/>
    <mergeCell ref="A89:Q89"/>
    <mergeCell ref="B57:C57"/>
    <mergeCell ref="B72:C72"/>
    <mergeCell ref="B102:C102"/>
    <mergeCell ref="B11:C11"/>
    <mergeCell ref="B24:C24"/>
    <mergeCell ref="A1:C1"/>
    <mergeCell ref="E3:K3"/>
    <mergeCell ref="I113:Q113"/>
    <mergeCell ref="B87:C87"/>
    <mergeCell ref="B97:C97"/>
    <mergeCell ref="B77:C77"/>
    <mergeCell ref="B94:C94"/>
    <mergeCell ref="B95:C95"/>
    <mergeCell ref="B96:C96"/>
    <mergeCell ref="B86:C86"/>
    <mergeCell ref="D105:E105"/>
    <mergeCell ref="A92:Q92"/>
    <mergeCell ref="I110:Q110"/>
    <mergeCell ref="I111:Q111"/>
    <mergeCell ref="E5:F5"/>
    <mergeCell ref="E6:F6"/>
    <mergeCell ref="E7:F7"/>
    <mergeCell ref="E4:F4"/>
    <mergeCell ref="B101:C101"/>
    <mergeCell ref="B82:C82"/>
    <mergeCell ref="B28:C28"/>
    <mergeCell ref="B29:C29"/>
    <mergeCell ref="B58:C58"/>
    <mergeCell ref="B30:C30"/>
    <mergeCell ref="B13:C13"/>
    <mergeCell ref="B84:C84"/>
    <mergeCell ref="B71:C71"/>
    <mergeCell ref="B69:C69"/>
    <mergeCell ref="B56:C56"/>
    <mergeCell ref="B55:C55"/>
    <mergeCell ref="A4:B4"/>
    <mergeCell ref="A5:B5"/>
    <mergeCell ref="A6:B6"/>
    <mergeCell ref="A7:B7"/>
    <mergeCell ref="B33:C33"/>
    <mergeCell ref="B19:C19"/>
    <mergeCell ref="B79:C79"/>
    <mergeCell ref="B18:C18"/>
    <mergeCell ref="A8:B8"/>
    <mergeCell ref="A42:Q42"/>
    <mergeCell ref="B35:C35"/>
    <mergeCell ref="B16:C16"/>
    <mergeCell ref="B20:C20"/>
    <mergeCell ref="B17:C17"/>
    <mergeCell ref="B14:C14"/>
    <mergeCell ref="B15:C15"/>
    <mergeCell ref="B23:C23"/>
    <mergeCell ref="B60:C60"/>
    <mergeCell ref="B26:C26"/>
    <mergeCell ref="B27:C27"/>
    <mergeCell ref="E2:K2"/>
    <mergeCell ref="B10:C10"/>
    <mergeCell ref="B40:C40"/>
    <mergeCell ref="B83:C83"/>
    <mergeCell ref="B80:C80"/>
    <mergeCell ref="B65:C65"/>
    <mergeCell ref="B52:C52"/>
    <mergeCell ref="B78:C78"/>
    <mergeCell ref="B74:C74"/>
    <mergeCell ref="B54:C54"/>
    <mergeCell ref="B70:C70"/>
    <mergeCell ref="B47:C47"/>
    <mergeCell ref="B51:C51"/>
    <mergeCell ref="B66:C66"/>
    <mergeCell ref="B37:C37"/>
    <mergeCell ref="B64:C64"/>
    <mergeCell ref="B36:C36"/>
    <mergeCell ref="B62:C62"/>
    <mergeCell ref="B63:C63"/>
    <mergeCell ref="B61:C61"/>
    <mergeCell ref="B81:C81"/>
    <mergeCell ref="B38:C38"/>
    <mergeCell ref="B31:C31"/>
    <mergeCell ref="B48:C48"/>
    <mergeCell ref="E1:K1"/>
    <mergeCell ref="A3:B3"/>
    <mergeCell ref="I115:Q115"/>
    <mergeCell ref="I116:Q116"/>
    <mergeCell ref="I117:Q117"/>
    <mergeCell ref="H108:Q108"/>
    <mergeCell ref="I109:Q109"/>
    <mergeCell ref="I114:Q114"/>
    <mergeCell ref="A113:B113"/>
    <mergeCell ref="C109:F110"/>
    <mergeCell ref="A108:F108"/>
    <mergeCell ref="A111:B112"/>
    <mergeCell ref="A109:B110"/>
    <mergeCell ref="C111:F112"/>
    <mergeCell ref="B100:C100"/>
    <mergeCell ref="B34:C34"/>
    <mergeCell ref="B50:C50"/>
    <mergeCell ref="B39:C39"/>
    <mergeCell ref="B49:C49"/>
    <mergeCell ref="A45:Q45"/>
  </mergeCells>
  <phoneticPr fontId="0" type="noConversion"/>
  <printOptions horizontalCentered="1"/>
  <pageMargins left="0.2" right="0.2" top="0" bottom="0" header="0.24" footer="0.23"/>
  <pageSetup scale="60" fitToHeight="2" orientation="landscape" r:id="rId1"/>
  <headerFooter alignWithMargins="0">
    <oddFooter>&amp;CPage &amp;P of &amp;N</oddFooter>
  </headerFooter>
  <rowBreaks count="1" manualBreakCount="1">
    <brk id="75" max="16" man="1"/>
  </rowBreaks>
  <ignoredErrors>
    <ignoredError sqref="I7:Q7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zoomScale="91" zoomScaleNormal="91" workbookViewId="0">
      <pane ySplit="28" topLeftCell="A32" activePane="bottomLeft" state="frozen"/>
      <selection pane="bottomLeft" activeCell="H4" sqref="H4"/>
    </sheetView>
  </sheetViews>
  <sheetFormatPr defaultColWidth="9.109375" defaultRowHeight="13.2" x14ac:dyDescent="0.25"/>
  <cols>
    <col min="1" max="1" width="6" style="60" bestFit="1" customWidth="1"/>
    <col min="2" max="2" width="10.6640625" style="1" customWidth="1"/>
    <col min="3" max="3" width="9.109375" style="1" bestFit="1"/>
    <col min="4" max="4" width="8.6640625" style="60" bestFit="1" customWidth="1"/>
    <col min="5" max="5" width="28.6640625" style="1" customWidth="1"/>
    <col min="6" max="6" width="34.6640625" style="1" customWidth="1"/>
    <col min="7" max="7" width="23.6640625" style="1" customWidth="1"/>
    <col min="8" max="8" width="11.33203125" style="1" bestFit="1" customWidth="1"/>
    <col min="9" max="9" width="9.88671875" style="1" bestFit="1" customWidth="1"/>
    <col min="10" max="11" width="9.88671875" style="1" customWidth="1"/>
    <col min="12" max="12" width="6.44140625" style="1" bestFit="1" customWidth="1"/>
    <col min="13" max="13" width="42.6640625" style="1" customWidth="1"/>
    <col min="14" max="14" width="4" style="1" customWidth="1"/>
    <col min="15" max="15" width="10.6640625" style="1" customWidth="1"/>
    <col min="16" max="16384" width="9.109375" style="1"/>
  </cols>
  <sheetData>
    <row r="1" spans="1:15" s="2" customFormat="1" ht="17.399999999999999" x14ac:dyDescent="0.3">
      <c r="A1" s="295" t="s">
        <v>93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</row>
    <row r="3" spans="1:15" ht="31.2" x14ac:dyDescent="0.25">
      <c r="A3" s="24" t="s">
        <v>69</v>
      </c>
      <c r="B3" s="24" t="str">
        <f>'IF Repair Reimbursement'!E5</f>
        <v>Container Number</v>
      </c>
      <c r="C3" s="24" t="str">
        <f>'IF Repair Reimbursement'!A3</f>
        <v>Date Submitted</v>
      </c>
      <c r="D3" s="24" t="str">
        <f>'IF Repair Reimbursement'!A4</f>
        <v>Market Number</v>
      </c>
      <c r="E3" s="24" t="str">
        <f>'IF Repair Reimbursement'!A5</f>
        <v>Market Location</v>
      </c>
      <c r="F3" s="24" t="str">
        <f>'IF Repair Reimbursement'!A6</f>
        <v>Market Legal Name</v>
      </c>
      <c r="G3" s="24" t="str">
        <f>'IF Repair Reimbursement'!A7</f>
        <v>Submitted By</v>
      </c>
      <c r="H3" s="24" t="s">
        <v>95</v>
      </c>
      <c r="I3" s="24" t="s">
        <v>61</v>
      </c>
      <c r="J3" s="24" t="s">
        <v>74</v>
      </c>
      <c r="K3" s="24" t="s">
        <v>75</v>
      </c>
      <c r="L3" s="24" t="s">
        <v>72</v>
      </c>
      <c r="M3" s="24" t="s">
        <v>73</v>
      </c>
    </row>
    <row r="4" spans="1:15" x14ac:dyDescent="0.25">
      <c r="A4" s="102">
        <v>1</v>
      </c>
      <c r="B4" s="35" t="str">
        <f>'IF Repair Reimbursement'!H109</f>
        <v/>
      </c>
      <c r="C4" s="36" t="str">
        <f>IF('IF Repair Reimbursement'!$C$3="(Type in Date Here)","",'IF Repair Reimbursement'!$C$3)</f>
        <v/>
      </c>
      <c r="D4" s="103" t="str">
        <f>IF('IF Repair Reimbursement'!$C$4="(Type in Market #)","",'IF Repair Reimbursement'!$C$4)</f>
        <v/>
      </c>
      <c r="E4" s="37" t="str">
        <f>IF('IF Repair Reimbursement'!$C$5="(Auto-populates after Mkt # is entered)","",'IF Repair Reimbursement'!$C$5)</f>
        <v/>
      </c>
      <c r="F4" s="37" t="str">
        <f>IF('IF Repair Reimbursement'!$C$6="(Auto-populates after Mkt # is entered)","",'IF Repair Reimbursement'!$C$6)</f>
        <v/>
      </c>
      <c r="G4" s="37" t="str">
        <f>IF('IF Repair Reimbursement'!$C$7="(Type in First and Last Name)","",'IF Repair Reimbursement'!$C$7)</f>
        <v/>
      </c>
      <c r="H4" s="171"/>
      <c r="I4" s="172"/>
      <c r="J4" s="173"/>
      <c r="K4" s="173"/>
      <c r="L4" s="172"/>
      <c r="M4" s="174"/>
      <c r="O4" s="38">
        <f>'IF Repair Reimbursement'!H106</f>
        <v>0</v>
      </c>
    </row>
    <row r="5" spans="1:15" x14ac:dyDescent="0.25">
      <c r="A5" s="102">
        <v>2</v>
      </c>
      <c r="B5" s="35" t="str">
        <f>'IF Repair Reimbursement'!H110</f>
        <v/>
      </c>
      <c r="C5" s="36" t="str">
        <f>IF('IF Repair Reimbursement'!$C$3="(Type in Date Here)","",'IF Repair Reimbursement'!$C$3)</f>
        <v/>
      </c>
      <c r="D5" s="103" t="str">
        <f>IF('IF Repair Reimbursement'!$C$4="(Type in Market #)","",'IF Repair Reimbursement'!$C$4)</f>
        <v/>
      </c>
      <c r="E5" s="37" t="str">
        <f>IF('IF Repair Reimbursement'!$C$5="(Auto-populates after Mkt # is entered)","",'IF Repair Reimbursement'!$C$5)</f>
        <v/>
      </c>
      <c r="F5" s="37" t="str">
        <f>IF('IF Repair Reimbursement'!$C$6="(Auto-populates after Mkt # is entered)","",'IF Repair Reimbursement'!$C$6)</f>
        <v/>
      </c>
      <c r="G5" s="37" t="str">
        <f>IF('IF Repair Reimbursement'!$C$7="(Type in First and Last Name)","",'IF Repair Reimbursement'!$C$7)</f>
        <v/>
      </c>
      <c r="H5" s="171"/>
      <c r="I5" s="172"/>
      <c r="J5" s="173"/>
      <c r="K5" s="173"/>
      <c r="L5" s="172"/>
      <c r="M5" s="174"/>
      <c r="O5" s="38">
        <f>'IF Repair Reimbursement'!I106</f>
        <v>0</v>
      </c>
    </row>
    <row r="6" spans="1:15" x14ac:dyDescent="0.25">
      <c r="A6" s="102">
        <v>3</v>
      </c>
      <c r="B6" s="35" t="str">
        <f>'IF Repair Reimbursement'!H111</f>
        <v/>
      </c>
      <c r="C6" s="36" t="str">
        <f>IF('IF Repair Reimbursement'!$C$3="(Type in Date Here)","",'IF Repair Reimbursement'!$C$3)</f>
        <v/>
      </c>
      <c r="D6" s="103" t="str">
        <f>IF('IF Repair Reimbursement'!$C$4="(Type in Market #)","",'IF Repair Reimbursement'!$C$4)</f>
        <v/>
      </c>
      <c r="E6" s="37" t="str">
        <f>IF('IF Repair Reimbursement'!$C$5="(Auto-populates after Mkt # is entered)","",'IF Repair Reimbursement'!$C$5)</f>
        <v/>
      </c>
      <c r="F6" s="37" t="str">
        <f>IF('IF Repair Reimbursement'!$C$6="(Auto-populates after Mkt # is entered)","",'IF Repair Reimbursement'!$C$6)</f>
        <v/>
      </c>
      <c r="G6" s="37" t="str">
        <f>IF('IF Repair Reimbursement'!$C$7="(Type in First and Last Name)","",'IF Repair Reimbursement'!$C$7)</f>
        <v/>
      </c>
      <c r="H6" s="171"/>
      <c r="I6" s="172"/>
      <c r="J6" s="173"/>
      <c r="K6" s="173"/>
      <c r="L6" s="172"/>
      <c r="M6" s="174"/>
      <c r="O6" s="38">
        <f>'IF Repair Reimbursement'!J106</f>
        <v>0</v>
      </c>
    </row>
    <row r="7" spans="1:15" x14ac:dyDescent="0.25">
      <c r="A7" s="102">
        <v>4</v>
      </c>
      <c r="B7" s="35" t="str">
        <f>'IF Repair Reimbursement'!H112</f>
        <v/>
      </c>
      <c r="C7" s="36" t="str">
        <f>IF('IF Repair Reimbursement'!$C$3="(Type in Date Here)","",'IF Repair Reimbursement'!$C$3)</f>
        <v/>
      </c>
      <c r="D7" s="103" t="str">
        <f>IF('IF Repair Reimbursement'!$C$4="(Type in Market #)","",'IF Repair Reimbursement'!$C$4)</f>
        <v/>
      </c>
      <c r="E7" s="37" t="str">
        <f>IF('IF Repair Reimbursement'!$C$5="(Auto-populates after Mkt # is entered)","",'IF Repair Reimbursement'!$C$5)</f>
        <v/>
      </c>
      <c r="F7" s="37" t="str">
        <f>IF('IF Repair Reimbursement'!$C$6="(Auto-populates after Mkt # is entered)","",'IF Repair Reimbursement'!$C$6)</f>
        <v/>
      </c>
      <c r="G7" s="37" t="str">
        <f>IF('IF Repair Reimbursement'!$C$7="(Type in First and Last Name)","",'IF Repair Reimbursement'!$C$7)</f>
        <v/>
      </c>
      <c r="H7" s="171"/>
      <c r="I7" s="172"/>
      <c r="J7" s="173"/>
      <c r="K7" s="173"/>
      <c r="L7" s="172"/>
      <c r="M7" s="174"/>
      <c r="O7" s="38">
        <f>'IF Repair Reimbursement'!K106</f>
        <v>0</v>
      </c>
    </row>
    <row r="8" spans="1:15" x14ac:dyDescent="0.25">
      <c r="A8" s="102">
        <v>5</v>
      </c>
      <c r="B8" s="35" t="str">
        <f>'IF Repair Reimbursement'!H113</f>
        <v/>
      </c>
      <c r="C8" s="36" t="str">
        <f>IF('IF Repair Reimbursement'!$C$3="(Type in Date Here)","",'IF Repair Reimbursement'!$C$3)</f>
        <v/>
      </c>
      <c r="D8" s="103" t="str">
        <f>IF('IF Repair Reimbursement'!$C$4="(Type in Market #)","",'IF Repair Reimbursement'!$C$4)</f>
        <v/>
      </c>
      <c r="E8" s="37" t="str">
        <f>IF('IF Repair Reimbursement'!$C$5="(Auto-populates after Mkt # is entered)","",'IF Repair Reimbursement'!$C$5)</f>
        <v/>
      </c>
      <c r="F8" s="37" t="str">
        <f>IF('IF Repair Reimbursement'!$C$6="(Auto-populates after Mkt # is entered)","",'IF Repair Reimbursement'!$C$6)</f>
        <v/>
      </c>
      <c r="G8" s="37" t="str">
        <f>IF('IF Repair Reimbursement'!$C$7="(Type in First and Last Name)","",'IF Repair Reimbursement'!$C$7)</f>
        <v/>
      </c>
      <c r="H8" s="171"/>
      <c r="I8" s="172"/>
      <c r="J8" s="173"/>
      <c r="K8" s="173"/>
      <c r="L8" s="172"/>
      <c r="M8" s="174"/>
      <c r="O8" s="38">
        <f>'IF Repair Reimbursement'!L106</f>
        <v>0</v>
      </c>
    </row>
    <row r="9" spans="1:15" x14ac:dyDescent="0.25">
      <c r="A9" s="102">
        <v>6</v>
      </c>
      <c r="B9" s="35" t="str">
        <f>'IF Repair Reimbursement'!H114</f>
        <v/>
      </c>
      <c r="C9" s="36" t="str">
        <f>IF('IF Repair Reimbursement'!$C$3="(Type in Date Here)","",'IF Repair Reimbursement'!$C$3)</f>
        <v/>
      </c>
      <c r="D9" s="103" t="str">
        <f>IF('IF Repair Reimbursement'!$C$4="(Type in Market #)","",'IF Repair Reimbursement'!$C$4)</f>
        <v/>
      </c>
      <c r="E9" s="37" t="str">
        <f>IF('IF Repair Reimbursement'!$C$5="(Auto-populates after Mkt # is entered)","",'IF Repair Reimbursement'!$C$5)</f>
        <v/>
      </c>
      <c r="F9" s="37" t="str">
        <f>IF('IF Repair Reimbursement'!$C$6="(Auto-populates after Mkt # is entered)","",'IF Repair Reimbursement'!$C$6)</f>
        <v/>
      </c>
      <c r="G9" s="37" t="str">
        <f>IF('IF Repair Reimbursement'!$C$7="(Type in First and Last Name)","",'IF Repair Reimbursement'!$C$7)</f>
        <v/>
      </c>
      <c r="H9" s="171"/>
      <c r="I9" s="172"/>
      <c r="J9" s="173"/>
      <c r="K9" s="173"/>
      <c r="L9" s="172"/>
      <c r="M9" s="174"/>
      <c r="O9" s="38">
        <f>'IF Repair Reimbursement'!M106</f>
        <v>0</v>
      </c>
    </row>
    <row r="10" spans="1:15" x14ac:dyDescent="0.25">
      <c r="A10" s="102">
        <v>7</v>
      </c>
      <c r="B10" s="35" t="str">
        <f>'IF Repair Reimbursement'!H115</f>
        <v/>
      </c>
      <c r="C10" s="36" t="str">
        <f>IF('IF Repair Reimbursement'!$C$3="(Type in Date Here)","",'IF Repair Reimbursement'!$C$3)</f>
        <v/>
      </c>
      <c r="D10" s="103" t="str">
        <f>IF('IF Repair Reimbursement'!$C$4="(Type in Market #)","",'IF Repair Reimbursement'!$C$4)</f>
        <v/>
      </c>
      <c r="E10" s="37" t="str">
        <f>IF('IF Repair Reimbursement'!$C$5="(Auto-populates after Mkt # is entered)","",'IF Repair Reimbursement'!$C$5)</f>
        <v/>
      </c>
      <c r="F10" s="37" t="str">
        <f>IF('IF Repair Reimbursement'!$C$6="(Auto-populates after Mkt # is entered)","",'IF Repair Reimbursement'!$C$6)</f>
        <v/>
      </c>
      <c r="G10" s="37" t="str">
        <f>IF('IF Repair Reimbursement'!$C$7="(Type in First and Last Name)","",'IF Repair Reimbursement'!$C$7)</f>
        <v/>
      </c>
      <c r="H10" s="171"/>
      <c r="I10" s="172"/>
      <c r="J10" s="173"/>
      <c r="K10" s="173"/>
      <c r="L10" s="172"/>
      <c r="M10" s="174"/>
      <c r="O10" s="38">
        <f>'IF Repair Reimbursement'!N106</f>
        <v>0</v>
      </c>
    </row>
    <row r="11" spans="1:15" x14ac:dyDescent="0.25">
      <c r="A11" s="102">
        <v>8</v>
      </c>
      <c r="B11" s="35" t="str">
        <f>'IF Repair Reimbursement'!H116</f>
        <v/>
      </c>
      <c r="C11" s="36" t="str">
        <f>IF('IF Repair Reimbursement'!$C$3="(Type in Date Here)","",'IF Repair Reimbursement'!$C$3)</f>
        <v/>
      </c>
      <c r="D11" s="103" t="str">
        <f>IF('IF Repair Reimbursement'!$C$4="(Type in Market #)","",'IF Repair Reimbursement'!$C$4)</f>
        <v/>
      </c>
      <c r="E11" s="37" t="str">
        <f>IF('IF Repair Reimbursement'!$C$5="(Auto-populates after Mkt # is entered)","",'IF Repair Reimbursement'!$C$5)</f>
        <v/>
      </c>
      <c r="F11" s="37" t="str">
        <f>IF('IF Repair Reimbursement'!$C$6="(Auto-populates after Mkt # is entered)","",'IF Repair Reimbursement'!$C$6)</f>
        <v/>
      </c>
      <c r="G11" s="37" t="str">
        <f>IF('IF Repair Reimbursement'!$C$7="(Type in First and Last Name)","",'IF Repair Reimbursement'!$C$7)</f>
        <v/>
      </c>
      <c r="H11" s="171"/>
      <c r="I11" s="172"/>
      <c r="J11" s="173"/>
      <c r="K11" s="173"/>
      <c r="L11" s="172"/>
      <c r="M11" s="174"/>
      <c r="O11" s="38">
        <f>'IF Repair Reimbursement'!O106</f>
        <v>0</v>
      </c>
    </row>
    <row r="12" spans="1:15" x14ac:dyDescent="0.25">
      <c r="A12" s="102">
        <v>9</v>
      </c>
      <c r="B12" s="35" t="str">
        <f>'IF Repair Reimbursement'!H117</f>
        <v/>
      </c>
      <c r="C12" s="36" t="str">
        <f>IF('IF Repair Reimbursement'!$C$3="(Type in Date Here)","",'IF Repair Reimbursement'!$C$3)</f>
        <v/>
      </c>
      <c r="D12" s="103" t="str">
        <f>IF('IF Repair Reimbursement'!$C$4="(Type in Market #)","",'IF Repair Reimbursement'!$C$4)</f>
        <v/>
      </c>
      <c r="E12" s="37" t="str">
        <f>IF('IF Repair Reimbursement'!$C$5="(Auto-populates after Mkt # is entered)","",'IF Repair Reimbursement'!$C$5)</f>
        <v/>
      </c>
      <c r="F12" s="37" t="str">
        <f>IF('IF Repair Reimbursement'!$C$6="(Auto-populates after Mkt # is entered)","",'IF Repair Reimbursement'!$C$6)</f>
        <v/>
      </c>
      <c r="G12" s="37" t="str">
        <f>IF('IF Repair Reimbursement'!$C$7="(Type in First and Last Name)","",'IF Repair Reimbursement'!$C$7)</f>
        <v/>
      </c>
      <c r="H12" s="171"/>
      <c r="I12" s="172"/>
      <c r="J12" s="173"/>
      <c r="K12" s="173"/>
      <c r="L12" s="172"/>
      <c r="M12" s="174"/>
      <c r="O12" s="38">
        <f>'IF Repair Reimbursement'!P106</f>
        <v>0</v>
      </c>
    </row>
    <row r="13" spans="1:15" x14ac:dyDescent="0.25">
      <c r="A13" s="102">
        <v>10</v>
      </c>
      <c r="B13" s="35" t="str">
        <f>'IF Repair Reimbursement'!H118</f>
        <v/>
      </c>
      <c r="C13" s="36" t="str">
        <f>IF('IF Repair Reimbursement'!$C$3="(Type in Date Here)","",'IF Repair Reimbursement'!$C$3)</f>
        <v/>
      </c>
      <c r="D13" s="103" t="str">
        <f>IF('IF Repair Reimbursement'!$C$4="(Type in Market #)","",'IF Repair Reimbursement'!$C$4)</f>
        <v/>
      </c>
      <c r="E13" s="37" t="str">
        <f>IF('IF Repair Reimbursement'!$C$5="(Auto-populates after Mkt # is entered)","",'IF Repair Reimbursement'!$C$5)</f>
        <v/>
      </c>
      <c r="F13" s="37" t="str">
        <f>IF('IF Repair Reimbursement'!$C$6="(Auto-populates after Mkt # is entered)","",'IF Repair Reimbursement'!$C$6)</f>
        <v/>
      </c>
      <c r="G13" s="37" t="str">
        <f>IF('IF Repair Reimbursement'!$C$7="(Type in First and Last Name)","",'IF Repair Reimbursement'!$C$7)</f>
        <v/>
      </c>
      <c r="H13" s="171"/>
      <c r="I13" s="172"/>
      <c r="J13" s="173"/>
      <c r="K13" s="173"/>
      <c r="L13" s="172"/>
      <c r="M13" s="174"/>
      <c r="O13" s="38">
        <f>'IF Repair Reimbursement'!Q106</f>
        <v>0</v>
      </c>
    </row>
    <row r="14" spans="1:15" x14ac:dyDescent="0.25">
      <c r="O14" s="39">
        <f>SUM(O4:O13)</f>
        <v>0</v>
      </c>
    </row>
    <row r="15" spans="1:15" x14ac:dyDescent="0.25">
      <c r="G15" s="58" t="s">
        <v>140</v>
      </c>
      <c r="H15" s="59">
        <f>SUM(H4:H13)</f>
        <v>0</v>
      </c>
    </row>
    <row r="16" spans="1:15" ht="13.8" thickBot="1" x14ac:dyDescent="0.3"/>
    <row r="17" spans="7:13" ht="13.2" customHeight="1" x14ac:dyDescent="0.25">
      <c r="J17" s="175"/>
      <c r="K17" s="176"/>
      <c r="L17" s="176"/>
      <c r="M17" s="177"/>
    </row>
    <row r="18" spans="7:13" ht="21" x14ac:dyDescent="0.4">
      <c r="G18" s="90" t="s">
        <v>144</v>
      </c>
      <c r="H18" s="91">
        <f>SUM('IF Repair Reimbursement'!F11:F40)</f>
        <v>0</v>
      </c>
      <c r="J18" s="296" t="s">
        <v>245</v>
      </c>
      <c r="K18" s="297"/>
      <c r="L18" s="297"/>
      <c r="M18" s="298"/>
    </row>
    <row r="19" spans="7:13" ht="13.8" customHeight="1" thickBot="1" x14ac:dyDescent="0.3">
      <c r="G19" s="90" t="s">
        <v>143</v>
      </c>
      <c r="H19" s="91">
        <f>SUM('IF Repair Reimbursement'!F47:F74)</f>
        <v>0</v>
      </c>
      <c r="J19" s="178"/>
      <c r="K19" s="179"/>
      <c r="L19" s="179"/>
      <c r="M19" s="180"/>
    </row>
    <row r="20" spans="7:13" x14ac:dyDescent="0.25">
      <c r="G20" s="61" t="s">
        <v>147</v>
      </c>
      <c r="H20" s="62">
        <f>H19+H18</f>
        <v>0</v>
      </c>
    </row>
    <row r="21" spans="7:13" x14ac:dyDescent="0.25">
      <c r="G21" s="61"/>
      <c r="H21" s="62"/>
    </row>
    <row r="22" spans="7:13" x14ac:dyDescent="0.25">
      <c r="G22" s="90" t="s">
        <v>145</v>
      </c>
      <c r="H22" s="91">
        <f>SUM('IF Repair Reimbursement'!F78:F87)</f>
        <v>0</v>
      </c>
    </row>
    <row r="23" spans="7:13" x14ac:dyDescent="0.25">
      <c r="G23" s="90" t="s">
        <v>146</v>
      </c>
      <c r="H23" s="91">
        <f>SUM('IF Repair Reimbursement'!F94:F103)</f>
        <v>0</v>
      </c>
    </row>
    <row r="24" spans="7:13" x14ac:dyDescent="0.25">
      <c r="G24" s="61" t="s">
        <v>65</v>
      </c>
      <c r="H24" s="62">
        <f>H23+H22</f>
        <v>0</v>
      </c>
    </row>
    <row r="25" spans="7:13" x14ac:dyDescent="0.25">
      <c r="G25" s="61"/>
      <c r="H25" s="62"/>
    </row>
    <row r="26" spans="7:13" ht="13.8" thickBot="1" x14ac:dyDescent="0.3">
      <c r="G26" s="92" t="s">
        <v>148</v>
      </c>
      <c r="H26" s="93">
        <f>H24+H20</f>
        <v>0</v>
      </c>
    </row>
    <row r="27" spans="7:13" ht="13.8" thickTop="1" x14ac:dyDescent="0.25"/>
  </sheetData>
  <sheetProtection algorithmName="SHA-512" hashValue="cgUTFY0WOetkrIUYkuPL0r03pWfA2iWd4qdMqdB4rz4QVFXtlChUetGhLNnxccQfiTbb2BsIMFRcqWD8yQrvug==" saltValue="28eJ6k0lxQw178lk1sxoEg==" spinCount="100000" sheet="1" objects="1" scenarios="1" selectLockedCells="1" selectUnlockedCells="1"/>
  <mergeCells count="2">
    <mergeCell ref="A1:M1"/>
    <mergeCell ref="J18:M18"/>
  </mergeCells>
  <phoneticPr fontId="0" type="noConversion"/>
  <printOptions horizontalCentered="1"/>
  <pageMargins left="0.2" right="0.2" top="0.75" bottom="0.5" header="0.3" footer="0.3"/>
  <pageSetup scale="71" orientation="landscape" horizontalDpi="4294967294" r:id="rId1"/>
  <ignoredErrors>
    <ignoredError sqref="B4:B13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workbookViewId="0">
      <pane ySplit="6" topLeftCell="A135" activePane="bottomLeft" state="frozen"/>
      <selection pane="bottomLeft" activeCell="A151" sqref="A151"/>
    </sheetView>
  </sheetViews>
  <sheetFormatPr defaultRowHeight="13.2" x14ac:dyDescent="0.25"/>
  <cols>
    <col min="1" max="1" width="16.6640625" bestFit="1" customWidth="1"/>
    <col min="2" max="2" width="32.5546875" bestFit="1" customWidth="1"/>
    <col min="3" max="3" width="36.33203125" bestFit="1" customWidth="1"/>
    <col min="4" max="4" width="10.88671875" style="31" bestFit="1" customWidth="1"/>
    <col min="5" max="5" width="10.109375" bestFit="1" customWidth="1"/>
  </cols>
  <sheetData>
    <row r="1" spans="1:5" ht="17.399999999999999" x14ac:dyDescent="0.3">
      <c r="A1" s="143" t="s">
        <v>185</v>
      </c>
      <c r="B1" s="144"/>
      <c r="C1" s="145" t="s">
        <v>184</v>
      </c>
      <c r="D1" s="182"/>
    </row>
    <row r="2" spans="1:5" x14ac:dyDescent="0.25">
      <c r="A2" s="146"/>
      <c r="B2" s="144"/>
      <c r="C2" s="144"/>
      <c r="D2" s="182"/>
    </row>
    <row r="3" spans="1:5" x14ac:dyDescent="0.25">
      <c r="A3" s="147">
        <v>43264</v>
      </c>
      <c r="B3" s="144"/>
      <c r="C3" s="144"/>
      <c r="D3" s="182"/>
    </row>
    <row r="4" spans="1:5" x14ac:dyDescent="0.25">
      <c r="A4" s="148"/>
      <c r="B4" s="148"/>
      <c r="C4" s="148"/>
      <c r="D4" s="183"/>
    </row>
    <row r="5" spans="1:5" x14ac:dyDescent="0.25">
      <c r="A5" s="148"/>
      <c r="B5" s="148"/>
      <c r="C5" s="148"/>
      <c r="D5" s="183"/>
    </row>
    <row r="6" spans="1:5" x14ac:dyDescent="0.25">
      <c r="A6" s="149" t="s">
        <v>255</v>
      </c>
      <c r="B6" s="150" t="s">
        <v>256</v>
      </c>
      <c r="C6" s="150" t="s">
        <v>224</v>
      </c>
      <c r="D6" s="184" t="s">
        <v>175</v>
      </c>
    </row>
    <row r="7" spans="1:5" x14ac:dyDescent="0.25">
      <c r="A7" s="146">
        <v>1</v>
      </c>
      <c r="B7" s="144" t="s">
        <v>352</v>
      </c>
      <c r="C7" s="168" t="s">
        <v>252</v>
      </c>
      <c r="D7" s="182" t="s">
        <v>253</v>
      </c>
      <c r="E7" t="s">
        <v>513</v>
      </c>
    </row>
    <row r="8" spans="1:5" x14ac:dyDescent="0.25">
      <c r="A8" s="146">
        <v>2</v>
      </c>
      <c r="B8" s="144" t="s">
        <v>353</v>
      </c>
      <c r="C8" s="168" t="s">
        <v>252</v>
      </c>
      <c r="D8" s="182" t="s">
        <v>253</v>
      </c>
      <c r="E8" t="s">
        <v>513</v>
      </c>
    </row>
    <row r="9" spans="1:5" x14ac:dyDescent="0.25">
      <c r="A9" s="146">
        <v>3</v>
      </c>
      <c r="B9" s="144" t="s">
        <v>354</v>
      </c>
      <c r="C9" s="168" t="s">
        <v>252</v>
      </c>
      <c r="D9" s="182" t="s">
        <v>253</v>
      </c>
      <c r="E9" t="s">
        <v>513</v>
      </c>
    </row>
    <row r="10" spans="1:5" x14ac:dyDescent="0.25">
      <c r="A10" s="146">
        <v>4</v>
      </c>
      <c r="B10" s="144" t="s">
        <v>355</v>
      </c>
      <c r="C10" s="168" t="s">
        <v>252</v>
      </c>
      <c r="D10" s="182" t="s">
        <v>253</v>
      </c>
      <c r="E10" t="s">
        <v>513</v>
      </c>
    </row>
    <row r="11" spans="1:5" x14ac:dyDescent="0.25">
      <c r="A11" s="146">
        <v>5</v>
      </c>
      <c r="B11" s="144" t="s">
        <v>356</v>
      </c>
      <c r="C11" s="168" t="s">
        <v>252</v>
      </c>
      <c r="D11" s="182" t="s">
        <v>253</v>
      </c>
      <c r="E11" t="s">
        <v>513</v>
      </c>
    </row>
    <row r="12" spans="1:5" x14ac:dyDescent="0.25">
      <c r="A12" s="146">
        <v>6</v>
      </c>
      <c r="B12" s="144" t="s">
        <v>357</v>
      </c>
      <c r="C12" s="144" t="s">
        <v>101</v>
      </c>
      <c r="D12" s="185" t="s">
        <v>254</v>
      </c>
      <c r="E12" t="s">
        <v>185</v>
      </c>
    </row>
    <row r="13" spans="1:5" x14ac:dyDescent="0.25">
      <c r="A13" s="146">
        <v>7</v>
      </c>
      <c r="B13" s="144" t="s">
        <v>358</v>
      </c>
      <c r="C13" s="144" t="s">
        <v>102</v>
      </c>
      <c r="D13" s="185" t="s">
        <v>254</v>
      </c>
      <c r="E13" t="s">
        <v>185</v>
      </c>
    </row>
    <row r="14" spans="1:5" x14ac:dyDescent="0.25">
      <c r="A14" s="146">
        <v>8</v>
      </c>
      <c r="B14" s="144" t="s">
        <v>359</v>
      </c>
      <c r="C14" s="168" t="s">
        <v>252</v>
      </c>
      <c r="D14" s="182" t="s">
        <v>253</v>
      </c>
      <c r="E14" t="s">
        <v>513</v>
      </c>
    </row>
    <row r="15" spans="1:5" x14ac:dyDescent="0.25">
      <c r="A15" s="146">
        <v>9</v>
      </c>
      <c r="B15" s="144" t="s">
        <v>360</v>
      </c>
      <c r="C15" s="168" t="s">
        <v>218</v>
      </c>
      <c r="D15" s="182" t="s">
        <v>253</v>
      </c>
      <c r="E15" t="s">
        <v>513</v>
      </c>
    </row>
    <row r="16" spans="1:5" x14ac:dyDescent="0.25">
      <c r="A16" s="146">
        <v>10</v>
      </c>
      <c r="B16" s="144" t="s">
        <v>361</v>
      </c>
      <c r="C16" s="144" t="s">
        <v>103</v>
      </c>
      <c r="D16" s="185" t="s">
        <v>254</v>
      </c>
      <c r="E16" t="s">
        <v>185</v>
      </c>
    </row>
    <row r="17" spans="1:5" x14ac:dyDescent="0.25">
      <c r="A17" s="146">
        <v>11</v>
      </c>
      <c r="B17" s="144" t="s">
        <v>362</v>
      </c>
      <c r="C17" s="144" t="s">
        <v>103</v>
      </c>
      <c r="D17" s="185" t="s">
        <v>254</v>
      </c>
      <c r="E17" t="s">
        <v>185</v>
      </c>
    </row>
    <row r="18" spans="1:5" x14ac:dyDescent="0.25">
      <c r="A18" s="146">
        <v>12</v>
      </c>
      <c r="B18" s="144" t="s">
        <v>363</v>
      </c>
      <c r="C18" s="168" t="s">
        <v>252</v>
      </c>
      <c r="D18" s="182" t="s">
        <v>253</v>
      </c>
      <c r="E18" t="s">
        <v>513</v>
      </c>
    </row>
    <row r="19" spans="1:5" x14ac:dyDescent="0.25">
      <c r="A19" s="146">
        <v>13</v>
      </c>
      <c r="B19" s="144" t="s">
        <v>364</v>
      </c>
      <c r="C19" s="168" t="s">
        <v>219</v>
      </c>
      <c r="D19" s="182" t="s">
        <v>253</v>
      </c>
      <c r="E19" t="s">
        <v>513</v>
      </c>
    </row>
    <row r="20" spans="1:5" x14ac:dyDescent="0.25">
      <c r="A20" s="146">
        <v>14</v>
      </c>
      <c r="B20" s="144" t="s">
        <v>365</v>
      </c>
      <c r="C20" s="168" t="s">
        <v>252</v>
      </c>
      <c r="D20" s="182" t="s">
        <v>253</v>
      </c>
      <c r="E20" t="s">
        <v>513</v>
      </c>
    </row>
    <row r="21" spans="1:5" x14ac:dyDescent="0.25">
      <c r="A21" s="146">
        <v>15</v>
      </c>
      <c r="B21" s="144" t="s">
        <v>366</v>
      </c>
      <c r="C21" s="168" t="s">
        <v>252</v>
      </c>
      <c r="D21" s="182" t="s">
        <v>253</v>
      </c>
      <c r="E21" t="s">
        <v>513</v>
      </c>
    </row>
    <row r="22" spans="1:5" x14ac:dyDescent="0.25">
      <c r="A22" s="146">
        <v>16</v>
      </c>
      <c r="B22" s="144" t="s">
        <v>367</v>
      </c>
      <c r="C22" s="168" t="s">
        <v>252</v>
      </c>
      <c r="D22" s="182" t="s">
        <v>253</v>
      </c>
      <c r="E22" t="s">
        <v>513</v>
      </c>
    </row>
    <row r="23" spans="1:5" x14ac:dyDescent="0.25">
      <c r="A23" s="146">
        <v>20</v>
      </c>
      <c r="B23" s="144" t="s">
        <v>368</v>
      </c>
      <c r="C23" s="168" t="s">
        <v>252</v>
      </c>
      <c r="D23" s="182" t="s">
        <v>253</v>
      </c>
      <c r="E23" t="s">
        <v>513</v>
      </c>
    </row>
    <row r="24" spans="1:5" x14ac:dyDescent="0.25">
      <c r="A24" s="146">
        <v>21</v>
      </c>
      <c r="B24" s="144" t="s">
        <v>369</v>
      </c>
      <c r="C24" s="144" t="s">
        <v>176</v>
      </c>
      <c r="D24" s="185" t="s">
        <v>254</v>
      </c>
      <c r="E24" t="s">
        <v>185</v>
      </c>
    </row>
    <row r="25" spans="1:5" x14ac:dyDescent="0.25">
      <c r="A25" s="146">
        <v>22</v>
      </c>
      <c r="B25" s="144" t="s">
        <v>370</v>
      </c>
      <c r="C25" s="168" t="s">
        <v>252</v>
      </c>
      <c r="D25" s="182" t="s">
        <v>253</v>
      </c>
      <c r="E25" t="s">
        <v>513</v>
      </c>
    </row>
    <row r="26" spans="1:5" x14ac:dyDescent="0.25">
      <c r="A26" s="146">
        <v>23</v>
      </c>
      <c r="B26" s="144" t="s">
        <v>371</v>
      </c>
      <c r="C26" s="144" t="s">
        <v>104</v>
      </c>
      <c r="D26" s="185" t="s">
        <v>254</v>
      </c>
      <c r="E26" t="s">
        <v>185</v>
      </c>
    </row>
    <row r="27" spans="1:5" x14ac:dyDescent="0.25">
      <c r="A27" s="146">
        <v>24</v>
      </c>
      <c r="B27" s="144" t="s">
        <v>372</v>
      </c>
      <c r="C27" s="144" t="s">
        <v>105</v>
      </c>
      <c r="D27" s="185" t="s">
        <v>254</v>
      </c>
      <c r="E27" t="s">
        <v>185</v>
      </c>
    </row>
    <row r="28" spans="1:5" x14ac:dyDescent="0.25">
      <c r="A28" s="146">
        <v>25</v>
      </c>
      <c r="B28" s="144" t="s">
        <v>373</v>
      </c>
      <c r="C28" s="144" t="s">
        <v>177</v>
      </c>
      <c r="D28" s="185" t="s">
        <v>254</v>
      </c>
      <c r="E28" t="s">
        <v>185</v>
      </c>
    </row>
    <row r="29" spans="1:5" x14ac:dyDescent="0.25">
      <c r="A29" s="146">
        <v>26</v>
      </c>
      <c r="B29" s="144" t="s">
        <v>374</v>
      </c>
      <c r="C29" s="168" t="s">
        <v>252</v>
      </c>
      <c r="D29" s="182" t="s">
        <v>253</v>
      </c>
      <c r="E29" t="s">
        <v>513</v>
      </c>
    </row>
    <row r="30" spans="1:5" x14ac:dyDescent="0.25">
      <c r="A30" s="146">
        <v>27</v>
      </c>
      <c r="B30" s="144" t="s">
        <v>375</v>
      </c>
      <c r="C30" s="168" t="s">
        <v>252</v>
      </c>
      <c r="D30" s="182" t="s">
        <v>253</v>
      </c>
      <c r="E30" t="s">
        <v>513</v>
      </c>
    </row>
    <row r="31" spans="1:5" x14ac:dyDescent="0.25">
      <c r="A31" s="146">
        <v>28</v>
      </c>
      <c r="B31" s="144" t="s">
        <v>376</v>
      </c>
      <c r="C31" s="144" t="s">
        <v>106</v>
      </c>
      <c r="D31" s="185" t="s">
        <v>254</v>
      </c>
      <c r="E31" t="s">
        <v>185</v>
      </c>
    </row>
    <row r="32" spans="1:5" x14ac:dyDescent="0.25">
      <c r="A32" s="146">
        <v>29</v>
      </c>
      <c r="B32" s="144" t="s">
        <v>377</v>
      </c>
      <c r="C32" s="168" t="s">
        <v>252</v>
      </c>
      <c r="D32" s="182" t="s">
        <v>253</v>
      </c>
      <c r="E32" t="s">
        <v>513</v>
      </c>
    </row>
    <row r="33" spans="1:5" x14ac:dyDescent="0.25">
      <c r="A33" s="146">
        <v>32</v>
      </c>
      <c r="B33" s="144" t="s">
        <v>378</v>
      </c>
      <c r="C33" s="168" t="s">
        <v>252</v>
      </c>
      <c r="D33" s="182" t="s">
        <v>253</v>
      </c>
      <c r="E33" t="s">
        <v>513</v>
      </c>
    </row>
    <row r="34" spans="1:5" x14ac:dyDescent="0.25">
      <c r="A34" s="146">
        <v>33</v>
      </c>
      <c r="B34" s="144" t="s">
        <v>379</v>
      </c>
      <c r="C34" s="168" t="s">
        <v>252</v>
      </c>
      <c r="D34" s="182" t="s">
        <v>253</v>
      </c>
      <c r="E34" t="s">
        <v>513</v>
      </c>
    </row>
    <row r="35" spans="1:5" x14ac:dyDescent="0.25">
      <c r="A35" s="146">
        <v>34</v>
      </c>
      <c r="B35" s="144" t="s">
        <v>380</v>
      </c>
      <c r="C35" s="168" t="s">
        <v>252</v>
      </c>
      <c r="D35" s="182" t="s">
        <v>253</v>
      </c>
      <c r="E35" t="s">
        <v>513</v>
      </c>
    </row>
    <row r="36" spans="1:5" x14ac:dyDescent="0.25">
      <c r="A36" s="146">
        <v>35</v>
      </c>
      <c r="B36" s="144" t="s">
        <v>381</v>
      </c>
      <c r="C36" s="144" t="s">
        <v>107</v>
      </c>
      <c r="D36" s="185" t="s">
        <v>254</v>
      </c>
      <c r="E36" t="s">
        <v>185</v>
      </c>
    </row>
    <row r="37" spans="1:5" x14ac:dyDescent="0.25">
      <c r="A37" s="146">
        <v>36</v>
      </c>
      <c r="B37" s="144" t="s">
        <v>382</v>
      </c>
      <c r="C37" s="168" t="s">
        <v>252</v>
      </c>
      <c r="D37" s="182" t="s">
        <v>253</v>
      </c>
      <c r="E37" t="s">
        <v>513</v>
      </c>
    </row>
    <row r="38" spans="1:5" x14ac:dyDescent="0.25">
      <c r="A38" s="146">
        <v>37</v>
      </c>
      <c r="B38" s="144" t="s">
        <v>383</v>
      </c>
      <c r="C38" s="168" t="s">
        <v>252</v>
      </c>
      <c r="D38" s="182" t="s">
        <v>253</v>
      </c>
      <c r="E38" t="s">
        <v>513</v>
      </c>
    </row>
    <row r="39" spans="1:5" x14ac:dyDescent="0.25">
      <c r="A39" s="146">
        <v>38</v>
      </c>
      <c r="B39" s="144" t="s">
        <v>384</v>
      </c>
      <c r="C39" s="144" t="s">
        <v>252</v>
      </c>
      <c r="D39" s="182" t="s">
        <v>253</v>
      </c>
      <c r="E39" t="s">
        <v>513</v>
      </c>
    </row>
    <row r="40" spans="1:5" x14ac:dyDescent="0.25">
      <c r="A40" s="146">
        <v>39</v>
      </c>
      <c r="B40" s="144" t="s">
        <v>385</v>
      </c>
      <c r="C40" s="144" t="s">
        <v>108</v>
      </c>
      <c r="D40" s="185" t="s">
        <v>254</v>
      </c>
      <c r="E40" t="s">
        <v>185</v>
      </c>
    </row>
    <row r="41" spans="1:5" x14ac:dyDescent="0.25">
      <c r="A41" s="146">
        <v>40</v>
      </c>
      <c r="B41" s="144" t="s">
        <v>386</v>
      </c>
      <c r="C41" s="144" t="s">
        <v>109</v>
      </c>
      <c r="D41" s="185" t="s">
        <v>254</v>
      </c>
      <c r="E41" t="s">
        <v>185</v>
      </c>
    </row>
    <row r="42" spans="1:5" x14ac:dyDescent="0.25">
      <c r="A42" s="146">
        <v>41</v>
      </c>
      <c r="B42" s="144" t="s">
        <v>387</v>
      </c>
      <c r="C42" s="168" t="s">
        <v>252</v>
      </c>
      <c r="D42" s="182" t="s">
        <v>253</v>
      </c>
      <c r="E42" t="s">
        <v>513</v>
      </c>
    </row>
    <row r="43" spans="1:5" x14ac:dyDescent="0.25">
      <c r="A43" s="146">
        <v>42</v>
      </c>
      <c r="B43" s="144" t="s">
        <v>388</v>
      </c>
      <c r="C43" s="144" t="s">
        <v>110</v>
      </c>
      <c r="D43" s="185" t="s">
        <v>254</v>
      </c>
      <c r="E43" t="s">
        <v>185</v>
      </c>
    </row>
    <row r="44" spans="1:5" x14ac:dyDescent="0.25">
      <c r="A44" s="146">
        <v>44</v>
      </c>
      <c r="B44" s="144" t="s">
        <v>389</v>
      </c>
      <c r="C44" s="168" t="s">
        <v>252</v>
      </c>
      <c r="D44" s="182" t="s">
        <v>253</v>
      </c>
      <c r="E44" t="s">
        <v>513</v>
      </c>
    </row>
    <row r="45" spans="1:5" x14ac:dyDescent="0.25">
      <c r="A45" s="146">
        <v>45</v>
      </c>
      <c r="B45" s="144" t="s">
        <v>390</v>
      </c>
      <c r="C45" s="144" t="s">
        <v>111</v>
      </c>
      <c r="D45" s="185" t="s">
        <v>254</v>
      </c>
      <c r="E45" t="s">
        <v>185</v>
      </c>
    </row>
    <row r="46" spans="1:5" x14ac:dyDescent="0.25">
      <c r="A46" s="146">
        <v>46</v>
      </c>
      <c r="B46" s="144" t="s">
        <v>391</v>
      </c>
      <c r="C46" s="168" t="s">
        <v>252</v>
      </c>
      <c r="D46" s="182" t="s">
        <v>253</v>
      </c>
      <c r="E46" t="s">
        <v>513</v>
      </c>
    </row>
    <row r="47" spans="1:5" x14ac:dyDescent="0.25">
      <c r="A47" s="146">
        <v>48</v>
      </c>
      <c r="B47" s="144" t="s">
        <v>392</v>
      </c>
      <c r="C47" s="168" t="s">
        <v>252</v>
      </c>
      <c r="D47" s="182" t="s">
        <v>253</v>
      </c>
      <c r="E47" t="s">
        <v>513</v>
      </c>
    </row>
    <row r="48" spans="1:5" x14ac:dyDescent="0.25">
      <c r="A48" s="146">
        <v>49</v>
      </c>
      <c r="B48" s="144" t="s">
        <v>393</v>
      </c>
      <c r="C48" s="168" t="s">
        <v>252</v>
      </c>
      <c r="D48" s="182" t="s">
        <v>253</v>
      </c>
      <c r="E48" t="s">
        <v>513</v>
      </c>
    </row>
    <row r="49" spans="1:5" x14ac:dyDescent="0.25">
      <c r="A49" s="146">
        <v>50</v>
      </c>
      <c r="B49" s="144" t="s">
        <v>394</v>
      </c>
      <c r="C49" s="168" t="s">
        <v>252</v>
      </c>
      <c r="D49" s="182" t="s">
        <v>253</v>
      </c>
      <c r="E49" t="s">
        <v>513</v>
      </c>
    </row>
    <row r="50" spans="1:5" x14ac:dyDescent="0.25">
      <c r="A50" s="146">
        <v>51</v>
      </c>
      <c r="B50" s="144" t="s">
        <v>395</v>
      </c>
      <c r="C50" s="168" t="s">
        <v>252</v>
      </c>
      <c r="D50" s="182" t="s">
        <v>253</v>
      </c>
      <c r="E50" t="s">
        <v>513</v>
      </c>
    </row>
    <row r="51" spans="1:5" x14ac:dyDescent="0.25">
      <c r="A51" s="146">
        <v>52</v>
      </c>
      <c r="B51" s="144" t="s">
        <v>396</v>
      </c>
      <c r="C51" s="168" t="s">
        <v>252</v>
      </c>
      <c r="D51" s="182" t="s">
        <v>253</v>
      </c>
      <c r="E51" t="s">
        <v>513</v>
      </c>
    </row>
    <row r="52" spans="1:5" x14ac:dyDescent="0.25">
      <c r="A52" s="146">
        <v>53</v>
      </c>
      <c r="B52" s="144" t="s">
        <v>397</v>
      </c>
      <c r="C52" s="168" t="s">
        <v>252</v>
      </c>
      <c r="D52" s="182" t="s">
        <v>253</v>
      </c>
      <c r="E52" t="s">
        <v>513</v>
      </c>
    </row>
    <row r="53" spans="1:5" x14ac:dyDescent="0.25">
      <c r="A53" s="146">
        <v>55</v>
      </c>
      <c r="B53" s="144" t="s">
        <v>398</v>
      </c>
      <c r="C53" s="168" t="s">
        <v>252</v>
      </c>
      <c r="D53" s="182" t="s">
        <v>253</v>
      </c>
      <c r="E53" t="s">
        <v>513</v>
      </c>
    </row>
    <row r="54" spans="1:5" x14ac:dyDescent="0.25">
      <c r="A54" s="146">
        <v>56</v>
      </c>
      <c r="B54" s="144" t="s">
        <v>399</v>
      </c>
      <c r="C54" s="144" t="s">
        <v>178</v>
      </c>
      <c r="D54" s="185" t="s">
        <v>254</v>
      </c>
      <c r="E54" t="s">
        <v>185</v>
      </c>
    </row>
    <row r="55" spans="1:5" x14ac:dyDescent="0.25">
      <c r="A55" s="146">
        <v>57</v>
      </c>
      <c r="B55" s="144" t="s">
        <v>400</v>
      </c>
      <c r="C55" s="168" t="s">
        <v>252</v>
      </c>
      <c r="D55" s="182" t="s">
        <v>253</v>
      </c>
      <c r="E55" t="s">
        <v>513</v>
      </c>
    </row>
    <row r="56" spans="1:5" x14ac:dyDescent="0.25">
      <c r="A56" s="146">
        <v>58</v>
      </c>
      <c r="B56" s="144" t="s">
        <v>401</v>
      </c>
      <c r="C56" s="144" t="s">
        <v>112</v>
      </c>
      <c r="D56" s="185" t="s">
        <v>254</v>
      </c>
      <c r="E56" t="s">
        <v>185</v>
      </c>
    </row>
    <row r="57" spans="1:5" x14ac:dyDescent="0.25">
      <c r="A57" s="146">
        <v>59</v>
      </c>
      <c r="B57" s="144" t="s">
        <v>402</v>
      </c>
      <c r="C57" s="144" t="s">
        <v>113</v>
      </c>
      <c r="D57" s="185" t="s">
        <v>254</v>
      </c>
      <c r="E57" t="s">
        <v>185</v>
      </c>
    </row>
    <row r="58" spans="1:5" x14ac:dyDescent="0.25">
      <c r="A58" s="146">
        <v>60</v>
      </c>
      <c r="B58" s="144" t="s">
        <v>403</v>
      </c>
      <c r="C58" s="168" t="s">
        <v>252</v>
      </c>
      <c r="D58" s="182" t="s">
        <v>253</v>
      </c>
      <c r="E58" t="s">
        <v>513</v>
      </c>
    </row>
    <row r="59" spans="1:5" x14ac:dyDescent="0.25">
      <c r="A59" s="146">
        <v>61</v>
      </c>
      <c r="B59" s="144" t="s">
        <v>404</v>
      </c>
      <c r="C59" s="144" t="s">
        <v>114</v>
      </c>
      <c r="D59" s="185" t="s">
        <v>254</v>
      </c>
      <c r="E59" t="s">
        <v>185</v>
      </c>
    </row>
    <row r="60" spans="1:5" x14ac:dyDescent="0.25">
      <c r="A60" s="146">
        <v>62</v>
      </c>
      <c r="B60" s="144" t="s">
        <v>405</v>
      </c>
      <c r="C60" s="168" t="s">
        <v>252</v>
      </c>
      <c r="D60" s="182" t="s">
        <v>253</v>
      </c>
      <c r="E60" t="s">
        <v>513</v>
      </c>
    </row>
    <row r="61" spans="1:5" x14ac:dyDescent="0.25">
      <c r="A61" s="146">
        <v>63</v>
      </c>
      <c r="B61" s="144" t="s">
        <v>406</v>
      </c>
      <c r="C61" s="144" t="s">
        <v>115</v>
      </c>
      <c r="D61" s="185" t="s">
        <v>254</v>
      </c>
      <c r="E61" t="s">
        <v>185</v>
      </c>
    </row>
    <row r="62" spans="1:5" x14ac:dyDescent="0.25">
      <c r="A62" s="146">
        <v>64</v>
      </c>
      <c r="B62" s="144" t="s">
        <v>407</v>
      </c>
      <c r="C62" s="144" t="s">
        <v>116</v>
      </c>
      <c r="D62" s="185" t="s">
        <v>254</v>
      </c>
      <c r="E62" t="s">
        <v>185</v>
      </c>
    </row>
    <row r="63" spans="1:5" x14ac:dyDescent="0.25">
      <c r="A63" s="146">
        <v>65</v>
      </c>
      <c r="B63" s="144" t="s">
        <v>408</v>
      </c>
      <c r="C63" s="144" t="s">
        <v>252</v>
      </c>
      <c r="D63" s="182" t="s">
        <v>253</v>
      </c>
      <c r="E63" t="s">
        <v>513</v>
      </c>
    </row>
    <row r="64" spans="1:5" x14ac:dyDescent="0.25">
      <c r="A64" s="146">
        <v>66</v>
      </c>
      <c r="B64" s="144" t="s">
        <v>409</v>
      </c>
      <c r="C64" s="144" t="s">
        <v>117</v>
      </c>
      <c r="D64" s="185" t="s">
        <v>254</v>
      </c>
      <c r="E64" t="s">
        <v>185</v>
      </c>
    </row>
    <row r="65" spans="1:5" x14ac:dyDescent="0.25">
      <c r="A65" s="146">
        <v>67</v>
      </c>
      <c r="B65" s="144" t="s">
        <v>410</v>
      </c>
      <c r="C65" s="144" t="s">
        <v>252</v>
      </c>
      <c r="D65" s="182" t="s">
        <v>253</v>
      </c>
      <c r="E65" t="s">
        <v>513</v>
      </c>
    </row>
    <row r="66" spans="1:5" x14ac:dyDescent="0.25">
      <c r="A66" s="146">
        <v>68</v>
      </c>
      <c r="B66" s="144" t="s">
        <v>411</v>
      </c>
      <c r="C66" s="144" t="s">
        <v>178</v>
      </c>
      <c r="D66" s="185" t="s">
        <v>254</v>
      </c>
      <c r="E66" t="s">
        <v>185</v>
      </c>
    </row>
    <row r="67" spans="1:5" x14ac:dyDescent="0.25">
      <c r="A67" s="146">
        <v>69</v>
      </c>
      <c r="B67" s="144" t="s">
        <v>412</v>
      </c>
      <c r="C67" s="144" t="s">
        <v>118</v>
      </c>
      <c r="D67" s="185" t="s">
        <v>254</v>
      </c>
      <c r="E67" t="s">
        <v>185</v>
      </c>
    </row>
    <row r="68" spans="1:5" x14ac:dyDescent="0.25">
      <c r="A68" s="146">
        <v>70</v>
      </c>
      <c r="B68" s="144" t="s">
        <v>413</v>
      </c>
      <c r="C68" s="144" t="s">
        <v>119</v>
      </c>
      <c r="D68" s="185" t="s">
        <v>254</v>
      </c>
      <c r="E68" t="s">
        <v>185</v>
      </c>
    </row>
    <row r="69" spans="1:5" x14ac:dyDescent="0.25">
      <c r="A69" s="146">
        <v>71</v>
      </c>
      <c r="B69" s="144" t="s">
        <v>414</v>
      </c>
      <c r="C69" s="144" t="s">
        <v>120</v>
      </c>
      <c r="D69" s="185" t="s">
        <v>254</v>
      </c>
      <c r="E69" t="s">
        <v>185</v>
      </c>
    </row>
    <row r="70" spans="1:5" x14ac:dyDescent="0.25">
      <c r="A70" s="146">
        <v>72</v>
      </c>
      <c r="B70" s="144" t="s">
        <v>415</v>
      </c>
      <c r="C70" s="168" t="s">
        <v>252</v>
      </c>
      <c r="D70" s="182" t="s">
        <v>253</v>
      </c>
      <c r="E70" t="s">
        <v>513</v>
      </c>
    </row>
    <row r="71" spans="1:5" x14ac:dyDescent="0.25">
      <c r="A71" s="146">
        <v>73</v>
      </c>
      <c r="B71" s="144" t="s">
        <v>416</v>
      </c>
      <c r="C71" s="168" t="s">
        <v>252</v>
      </c>
      <c r="D71" s="182" t="s">
        <v>253</v>
      </c>
      <c r="E71" t="s">
        <v>513</v>
      </c>
    </row>
    <row r="72" spans="1:5" x14ac:dyDescent="0.25">
      <c r="A72" s="146">
        <v>74</v>
      </c>
      <c r="B72" s="144" t="s">
        <v>417</v>
      </c>
      <c r="C72" s="168" t="s">
        <v>252</v>
      </c>
      <c r="D72" s="182" t="s">
        <v>253</v>
      </c>
      <c r="E72" t="s">
        <v>513</v>
      </c>
    </row>
    <row r="73" spans="1:5" x14ac:dyDescent="0.25">
      <c r="A73" s="146">
        <v>75</v>
      </c>
      <c r="B73" s="144" t="s">
        <v>418</v>
      </c>
      <c r="C73" s="168" t="s">
        <v>252</v>
      </c>
      <c r="D73" s="182" t="s">
        <v>253</v>
      </c>
      <c r="E73" t="s">
        <v>513</v>
      </c>
    </row>
    <row r="74" spans="1:5" x14ac:dyDescent="0.25">
      <c r="A74" s="146">
        <v>76</v>
      </c>
      <c r="B74" s="144" t="s">
        <v>419</v>
      </c>
      <c r="C74" s="144" t="s">
        <v>121</v>
      </c>
      <c r="D74" s="185" t="s">
        <v>254</v>
      </c>
      <c r="E74" t="s">
        <v>185</v>
      </c>
    </row>
    <row r="75" spans="1:5" x14ac:dyDescent="0.25">
      <c r="A75" s="146">
        <v>77</v>
      </c>
      <c r="B75" s="144" t="s">
        <v>420</v>
      </c>
      <c r="C75" s="168" t="s">
        <v>252</v>
      </c>
      <c r="D75" s="182" t="s">
        <v>253</v>
      </c>
      <c r="E75" t="s">
        <v>513</v>
      </c>
    </row>
    <row r="76" spans="1:5" x14ac:dyDescent="0.25">
      <c r="A76" s="146">
        <v>78</v>
      </c>
      <c r="B76" s="144" t="s">
        <v>421</v>
      </c>
      <c r="C76" s="168" t="s">
        <v>252</v>
      </c>
      <c r="D76" s="182" t="s">
        <v>253</v>
      </c>
      <c r="E76" t="s">
        <v>513</v>
      </c>
    </row>
    <row r="77" spans="1:5" x14ac:dyDescent="0.25">
      <c r="A77" s="146">
        <v>79</v>
      </c>
      <c r="B77" s="144" t="s">
        <v>422</v>
      </c>
      <c r="C77" s="168" t="s">
        <v>252</v>
      </c>
      <c r="D77" s="182" t="s">
        <v>253</v>
      </c>
      <c r="E77" t="s">
        <v>513</v>
      </c>
    </row>
    <row r="78" spans="1:5" x14ac:dyDescent="0.25">
      <c r="A78" s="146">
        <v>81</v>
      </c>
      <c r="B78" s="144" t="s">
        <v>423</v>
      </c>
      <c r="C78" s="168" t="s">
        <v>252</v>
      </c>
      <c r="D78" s="182" t="s">
        <v>253</v>
      </c>
      <c r="E78" t="s">
        <v>513</v>
      </c>
    </row>
    <row r="79" spans="1:5" x14ac:dyDescent="0.25">
      <c r="A79" s="146">
        <v>82</v>
      </c>
      <c r="B79" s="144" t="s">
        <v>424</v>
      </c>
      <c r="C79" s="168" t="s">
        <v>252</v>
      </c>
      <c r="D79" s="182" t="s">
        <v>253</v>
      </c>
      <c r="E79" t="s">
        <v>513</v>
      </c>
    </row>
    <row r="80" spans="1:5" x14ac:dyDescent="0.25">
      <c r="A80" s="146">
        <v>84</v>
      </c>
      <c r="B80" s="144" t="s">
        <v>425</v>
      </c>
      <c r="C80" s="168" t="s">
        <v>252</v>
      </c>
      <c r="D80" s="182" t="s">
        <v>253</v>
      </c>
      <c r="E80" t="s">
        <v>513</v>
      </c>
    </row>
    <row r="81" spans="1:5" x14ac:dyDescent="0.25">
      <c r="A81" s="146">
        <v>86</v>
      </c>
      <c r="B81" s="144" t="s">
        <v>426</v>
      </c>
      <c r="C81" s="168" t="s">
        <v>252</v>
      </c>
      <c r="D81" s="182" t="s">
        <v>253</v>
      </c>
      <c r="E81" t="s">
        <v>513</v>
      </c>
    </row>
    <row r="82" spans="1:5" x14ac:dyDescent="0.25">
      <c r="A82" s="146">
        <v>87</v>
      </c>
      <c r="B82" s="144" t="s">
        <v>427</v>
      </c>
      <c r="C82" s="168" t="s">
        <v>252</v>
      </c>
      <c r="D82" s="182" t="s">
        <v>253</v>
      </c>
      <c r="E82" t="s">
        <v>513</v>
      </c>
    </row>
    <row r="83" spans="1:5" x14ac:dyDescent="0.25">
      <c r="A83" s="146">
        <v>88</v>
      </c>
      <c r="B83" s="144" t="s">
        <v>428</v>
      </c>
      <c r="C83" s="168" t="s">
        <v>252</v>
      </c>
      <c r="D83" s="182" t="s">
        <v>253</v>
      </c>
      <c r="E83" t="s">
        <v>513</v>
      </c>
    </row>
    <row r="84" spans="1:5" x14ac:dyDescent="0.25">
      <c r="A84" s="146">
        <v>89</v>
      </c>
      <c r="B84" s="144" t="s">
        <v>429</v>
      </c>
      <c r="C84" s="168" t="s">
        <v>252</v>
      </c>
      <c r="D84" s="182" t="s">
        <v>253</v>
      </c>
      <c r="E84" t="s">
        <v>513</v>
      </c>
    </row>
    <row r="85" spans="1:5" x14ac:dyDescent="0.25">
      <c r="A85" s="146">
        <v>90</v>
      </c>
      <c r="B85" s="144" t="s">
        <v>430</v>
      </c>
      <c r="C85" s="168" t="s">
        <v>252</v>
      </c>
      <c r="D85" s="182" t="s">
        <v>253</v>
      </c>
      <c r="E85" t="s">
        <v>513</v>
      </c>
    </row>
    <row r="86" spans="1:5" x14ac:dyDescent="0.25">
      <c r="A86" s="146">
        <v>91</v>
      </c>
      <c r="B86" s="144" t="s">
        <v>431</v>
      </c>
      <c r="C86" s="168" t="s">
        <v>252</v>
      </c>
      <c r="D86" s="182" t="s">
        <v>253</v>
      </c>
      <c r="E86" t="s">
        <v>513</v>
      </c>
    </row>
    <row r="87" spans="1:5" x14ac:dyDescent="0.25">
      <c r="A87" s="146">
        <v>92</v>
      </c>
      <c r="B87" s="144" t="s">
        <v>432</v>
      </c>
      <c r="C87" s="168" t="s">
        <v>252</v>
      </c>
      <c r="D87" s="182" t="s">
        <v>253</v>
      </c>
      <c r="E87" t="s">
        <v>513</v>
      </c>
    </row>
    <row r="88" spans="1:5" x14ac:dyDescent="0.25">
      <c r="A88" s="146">
        <v>93</v>
      </c>
      <c r="B88" s="144" t="s">
        <v>433</v>
      </c>
      <c r="C88" s="168" t="s">
        <v>252</v>
      </c>
      <c r="D88" s="182" t="s">
        <v>253</v>
      </c>
      <c r="E88" t="s">
        <v>513</v>
      </c>
    </row>
    <row r="89" spans="1:5" x14ac:dyDescent="0.25">
      <c r="A89" s="146">
        <v>94</v>
      </c>
      <c r="B89" s="144" t="s">
        <v>434</v>
      </c>
      <c r="C89" s="168" t="s">
        <v>252</v>
      </c>
      <c r="D89" s="182" t="s">
        <v>253</v>
      </c>
      <c r="E89" t="s">
        <v>513</v>
      </c>
    </row>
    <row r="90" spans="1:5" x14ac:dyDescent="0.25">
      <c r="A90" s="146">
        <v>95</v>
      </c>
      <c r="B90" s="144" t="s">
        <v>435</v>
      </c>
      <c r="C90" s="168" t="s">
        <v>252</v>
      </c>
      <c r="D90" s="182" t="s">
        <v>253</v>
      </c>
      <c r="E90" t="s">
        <v>513</v>
      </c>
    </row>
    <row r="91" spans="1:5" x14ac:dyDescent="0.25">
      <c r="A91" s="146">
        <v>96</v>
      </c>
      <c r="B91" s="144" t="s">
        <v>436</v>
      </c>
      <c r="C91" s="168" t="s">
        <v>252</v>
      </c>
      <c r="D91" s="182" t="s">
        <v>253</v>
      </c>
      <c r="E91" t="s">
        <v>513</v>
      </c>
    </row>
    <row r="92" spans="1:5" x14ac:dyDescent="0.25">
      <c r="A92" s="146">
        <v>97</v>
      </c>
      <c r="B92" s="144" t="s">
        <v>437</v>
      </c>
      <c r="C92" s="168" t="s">
        <v>252</v>
      </c>
      <c r="D92" s="182" t="s">
        <v>253</v>
      </c>
      <c r="E92" t="s">
        <v>513</v>
      </c>
    </row>
    <row r="93" spans="1:5" x14ac:dyDescent="0.25">
      <c r="A93" s="146">
        <v>98</v>
      </c>
      <c r="B93" s="144" t="s">
        <v>438</v>
      </c>
      <c r="C93" s="144" t="s">
        <v>122</v>
      </c>
      <c r="D93" s="185" t="s">
        <v>254</v>
      </c>
      <c r="E93" t="s">
        <v>185</v>
      </c>
    </row>
    <row r="94" spans="1:5" x14ac:dyDescent="0.25">
      <c r="A94" s="146">
        <v>101</v>
      </c>
      <c r="B94" s="144" t="s">
        <v>439</v>
      </c>
      <c r="C94" s="168" t="s">
        <v>252</v>
      </c>
      <c r="D94" s="182" t="s">
        <v>253</v>
      </c>
      <c r="E94" t="s">
        <v>513</v>
      </c>
    </row>
    <row r="95" spans="1:5" x14ac:dyDescent="0.25">
      <c r="A95" s="146">
        <v>102</v>
      </c>
      <c r="B95" s="144" t="s">
        <v>440</v>
      </c>
      <c r="C95" s="144" t="s">
        <v>179</v>
      </c>
      <c r="D95" s="185" t="s">
        <v>254</v>
      </c>
      <c r="E95" t="s">
        <v>185</v>
      </c>
    </row>
    <row r="96" spans="1:5" x14ac:dyDescent="0.25">
      <c r="A96" s="146">
        <v>103</v>
      </c>
      <c r="B96" s="144" t="s">
        <v>441</v>
      </c>
      <c r="C96" s="144" t="s">
        <v>123</v>
      </c>
      <c r="D96" s="185" t="s">
        <v>254</v>
      </c>
      <c r="E96" t="s">
        <v>185</v>
      </c>
    </row>
    <row r="97" spans="1:5" x14ac:dyDescent="0.25">
      <c r="A97" s="146">
        <v>105</v>
      </c>
      <c r="B97" s="144" t="s">
        <v>442</v>
      </c>
      <c r="C97" s="168" t="s">
        <v>252</v>
      </c>
      <c r="D97" s="182" t="s">
        <v>253</v>
      </c>
      <c r="E97" t="s">
        <v>513</v>
      </c>
    </row>
    <row r="98" spans="1:5" x14ac:dyDescent="0.25">
      <c r="A98" s="146">
        <v>107</v>
      </c>
      <c r="B98" s="144" t="s">
        <v>443</v>
      </c>
      <c r="C98" s="168" t="s">
        <v>252</v>
      </c>
      <c r="D98" s="182" t="s">
        <v>253</v>
      </c>
      <c r="E98" t="s">
        <v>513</v>
      </c>
    </row>
    <row r="99" spans="1:5" x14ac:dyDescent="0.25">
      <c r="A99" s="146">
        <v>108</v>
      </c>
      <c r="B99" s="144" t="s">
        <v>444</v>
      </c>
      <c r="C99" s="168" t="s">
        <v>252</v>
      </c>
      <c r="D99" s="182" t="s">
        <v>253</v>
      </c>
      <c r="E99" t="s">
        <v>513</v>
      </c>
    </row>
    <row r="100" spans="1:5" x14ac:dyDescent="0.25">
      <c r="A100" s="146">
        <v>109</v>
      </c>
      <c r="B100" s="144" t="s">
        <v>445</v>
      </c>
      <c r="C100" s="168" t="s">
        <v>252</v>
      </c>
      <c r="D100" s="182" t="s">
        <v>253</v>
      </c>
      <c r="E100" t="s">
        <v>513</v>
      </c>
    </row>
    <row r="101" spans="1:5" x14ac:dyDescent="0.25">
      <c r="A101" s="146">
        <v>110</v>
      </c>
      <c r="B101" s="144" t="s">
        <v>446</v>
      </c>
      <c r="C101" s="168" t="s">
        <v>252</v>
      </c>
      <c r="D101" s="182" t="s">
        <v>253</v>
      </c>
      <c r="E101" t="s">
        <v>513</v>
      </c>
    </row>
    <row r="102" spans="1:5" x14ac:dyDescent="0.25">
      <c r="A102" s="146">
        <v>111</v>
      </c>
      <c r="B102" s="144" t="s">
        <v>447</v>
      </c>
      <c r="C102" s="168" t="s">
        <v>252</v>
      </c>
      <c r="D102" s="182" t="s">
        <v>253</v>
      </c>
      <c r="E102" t="s">
        <v>513</v>
      </c>
    </row>
    <row r="103" spans="1:5" x14ac:dyDescent="0.25">
      <c r="A103" s="146">
        <v>114</v>
      </c>
      <c r="B103" s="144" t="s">
        <v>448</v>
      </c>
      <c r="C103" s="168" t="s">
        <v>252</v>
      </c>
      <c r="D103" s="182" t="s">
        <v>253</v>
      </c>
      <c r="E103" t="s">
        <v>513</v>
      </c>
    </row>
    <row r="104" spans="1:5" x14ac:dyDescent="0.25">
      <c r="A104" s="146">
        <v>115</v>
      </c>
      <c r="B104" s="144" t="s">
        <v>449</v>
      </c>
      <c r="C104" s="168" t="s">
        <v>252</v>
      </c>
      <c r="D104" s="182" t="s">
        <v>253</v>
      </c>
      <c r="E104" t="s">
        <v>513</v>
      </c>
    </row>
    <row r="105" spans="1:5" x14ac:dyDescent="0.25">
      <c r="A105" s="146">
        <v>116</v>
      </c>
      <c r="B105" s="144" t="s">
        <v>450</v>
      </c>
      <c r="C105" s="168" t="s">
        <v>252</v>
      </c>
      <c r="D105" s="182" t="s">
        <v>253</v>
      </c>
      <c r="E105" t="s">
        <v>513</v>
      </c>
    </row>
    <row r="106" spans="1:5" x14ac:dyDescent="0.25">
      <c r="A106" s="146">
        <v>117</v>
      </c>
      <c r="B106" s="144" t="s">
        <v>451</v>
      </c>
      <c r="C106" s="168" t="s">
        <v>252</v>
      </c>
      <c r="D106" s="182" t="s">
        <v>253</v>
      </c>
      <c r="E106" t="s">
        <v>513</v>
      </c>
    </row>
    <row r="107" spans="1:5" x14ac:dyDescent="0.25">
      <c r="A107" s="146">
        <v>118</v>
      </c>
      <c r="B107" s="144" t="s">
        <v>452</v>
      </c>
      <c r="C107" s="144" t="s">
        <v>180</v>
      </c>
      <c r="D107" s="185" t="s">
        <v>254</v>
      </c>
      <c r="E107" t="s">
        <v>185</v>
      </c>
    </row>
    <row r="108" spans="1:5" x14ac:dyDescent="0.25">
      <c r="A108" s="146">
        <v>119</v>
      </c>
      <c r="B108" s="144" t="s">
        <v>453</v>
      </c>
      <c r="C108" s="144" t="s">
        <v>454</v>
      </c>
      <c r="D108" s="185" t="s">
        <v>254</v>
      </c>
      <c r="E108" t="s">
        <v>185</v>
      </c>
    </row>
    <row r="109" spans="1:5" x14ac:dyDescent="0.25">
      <c r="A109" s="146">
        <v>120</v>
      </c>
      <c r="B109" s="144" t="s">
        <v>455</v>
      </c>
      <c r="C109" s="168" t="s">
        <v>252</v>
      </c>
      <c r="D109" s="182" t="s">
        <v>253</v>
      </c>
      <c r="E109" t="s">
        <v>513</v>
      </c>
    </row>
    <row r="110" spans="1:5" x14ac:dyDescent="0.25">
      <c r="A110" s="146">
        <v>121</v>
      </c>
      <c r="B110" s="144" t="s">
        <v>456</v>
      </c>
      <c r="C110" s="144" t="s">
        <v>124</v>
      </c>
      <c r="D110" s="185" t="s">
        <v>254</v>
      </c>
      <c r="E110" t="s">
        <v>185</v>
      </c>
    </row>
    <row r="111" spans="1:5" x14ac:dyDescent="0.25">
      <c r="A111" s="146">
        <v>124</v>
      </c>
      <c r="B111" s="144" t="s">
        <v>457</v>
      </c>
      <c r="C111" s="144" t="s">
        <v>252</v>
      </c>
      <c r="D111" s="194" t="s">
        <v>253</v>
      </c>
      <c r="E111" t="s">
        <v>513</v>
      </c>
    </row>
    <row r="112" spans="1:5" x14ac:dyDescent="0.25">
      <c r="A112" s="146">
        <v>125</v>
      </c>
      <c r="B112" s="144" t="s">
        <v>458</v>
      </c>
      <c r="C112" s="144" t="s">
        <v>125</v>
      </c>
      <c r="D112" s="185" t="s">
        <v>254</v>
      </c>
      <c r="E112" t="s">
        <v>185</v>
      </c>
    </row>
    <row r="113" spans="1:5" x14ac:dyDescent="0.25">
      <c r="A113" s="146">
        <v>126</v>
      </c>
      <c r="B113" s="144" t="s">
        <v>459</v>
      </c>
      <c r="C113" s="168" t="s">
        <v>252</v>
      </c>
      <c r="D113" s="182" t="s">
        <v>253</v>
      </c>
      <c r="E113" t="s">
        <v>513</v>
      </c>
    </row>
    <row r="114" spans="1:5" x14ac:dyDescent="0.25">
      <c r="A114" s="146">
        <v>128</v>
      </c>
      <c r="B114" s="144" t="s">
        <v>460</v>
      </c>
      <c r="C114" s="144" t="s">
        <v>126</v>
      </c>
      <c r="D114" s="185" t="s">
        <v>254</v>
      </c>
      <c r="E114" t="s">
        <v>185</v>
      </c>
    </row>
    <row r="115" spans="1:5" x14ac:dyDescent="0.25">
      <c r="A115" s="146">
        <v>129</v>
      </c>
      <c r="B115" s="144" t="s">
        <v>461</v>
      </c>
      <c r="C115" s="168" t="s">
        <v>252</v>
      </c>
      <c r="D115" s="182" t="s">
        <v>253</v>
      </c>
      <c r="E115" t="s">
        <v>513</v>
      </c>
    </row>
    <row r="116" spans="1:5" x14ac:dyDescent="0.25">
      <c r="A116" s="146">
        <v>130</v>
      </c>
      <c r="B116" s="144" t="s">
        <v>462</v>
      </c>
      <c r="C116" s="168" t="s">
        <v>252</v>
      </c>
      <c r="D116" s="182" t="s">
        <v>253</v>
      </c>
      <c r="E116" t="s">
        <v>513</v>
      </c>
    </row>
    <row r="117" spans="1:5" x14ac:dyDescent="0.25">
      <c r="A117" s="146">
        <v>131</v>
      </c>
      <c r="B117" s="144" t="s">
        <v>463</v>
      </c>
      <c r="C117" s="168" t="s">
        <v>252</v>
      </c>
      <c r="D117" s="182" t="s">
        <v>253</v>
      </c>
      <c r="E117" t="s">
        <v>513</v>
      </c>
    </row>
    <row r="118" spans="1:5" x14ac:dyDescent="0.25">
      <c r="A118" s="146">
        <v>132</v>
      </c>
      <c r="B118" s="144" t="s">
        <v>464</v>
      </c>
      <c r="C118" s="144" t="s">
        <v>127</v>
      </c>
      <c r="D118" s="185" t="s">
        <v>254</v>
      </c>
      <c r="E118" t="s">
        <v>185</v>
      </c>
    </row>
    <row r="119" spans="1:5" x14ac:dyDescent="0.25">
      <c r="A119" s="146">
        <v>133</v>
      </c>
      <c r="B119" s="144" t="s">
        <v>465</v>
      </c>
      <c r="C119" s="168" t="s">
        <v>252</v>
      </c>
      <c r="D119" s="182" t="s">
        <v>253</v>
      </c>
      <c r="E119" t="s">
        <v>513</v>
      </c>
    </row>
    <row r="120" spans="1:5" x14ac:dyDescent="0.25">
      <c r="A120" s="146">
        <v>134</v>
      </c>
      <c r="B120" s="144" t="s">
        <v>466</v>
      </c>
      <c r="C120" s="168" t="s">
        <v>252</v>
      </c>
      <c r="D120" s="182" t="s">
        <v>253</v>
      </c>
      <c r="E120" t="s">
        <v>513</v>
      </c>
    </row>
    <row r="121" spans="1:5" x14ac:dyDescent="0.25">
      <c r="A121" s="146">
        <v>135</v>
      </c>
      <c r="B121" s="144" t="s">
        <v>467</v>
      </c>
      <c r="C121" s="168" t="s">
        <v>252</v>
      </c>
      <c r="D121" s="182" t="s">
        <v>253</v>
      </c>
      <c r="E121" t="s">
        <v>513</v>
      </c>
    </row>
    <row r="122" spans="1:5" x14ac:dyDescent="0.25">
      <c r="A122" s="146">
        <v>136</v>
      </c>
      <c r="B122" s="144" t="s">
        <v>468</v>
      </c>
      <c r="C122" s="168" t="s">
        <v>252</v>
      </c>
      <c r="D122" s="182" t="s">
        <v>253</v>
      </c>
      <c r="E122" t="s">
        <v>513</v>
      </c>
    </row>
    <row r="123" spans="1:5" x14ac:dyDescent="0.25">
      <c r="A123" s="146">
        <v>137</v>
      </c>
      <c r="B123" s="144" t="s">
        <v>469</v>
      </c>
      <c r="C123" s="168" t="s">
        <v>252</v>
      </c>
      <c r="D123" s="182" t="s">
        <v>253</v>
      </c>
      <c r="E123" t="s">
        <v>513</v>
      </c>
    </row>
    <row r="124" spans="1:5" x14ac:dyDescent="0.25">
      <c r="A124" s="146">
        <v>139</v>
      </c>
      <c r="B124" s="144" t="s">
        <v>470</v>
      </c>
      <c r="C124" s="144" t="s">
        <v>128</v>
      </c>
      <c r="D124" s="185" t="s">
        <v>254</v>
      </c>
      <c r="E124" t="s">
        <v>185</v>
      </c>
    </row>
    <row r="125" spans="1:5" x14ac:dyDescent="0.25">
      <c r="A125" s="146">
        <v>140</v>
      </c>
      <c r="B125" s="144" t="s">
        <v>471</v>
      </c>
      <c r="C125" s="144" t="s">
        <v>128</v>
      </c>
      <c r="D125" s="185" t="s">
        <v>254</v>
      </c>
      <c r="E125" t="s">
        <v>185</v>
      </c>
    </row>
    <row r="126" spans="1:5" x14ac:dyDescent="0.25">
      <c r="A126" s="146">
        <v>141</v>
      </c>
      <c r="B126" s="144" t="s">
        <v>472</v>
      </c>
      <c r="C126" s="144" t="s">
        <v>128</v>
      </c>
      <c r="D126" s="185" t="s">
        <v>254</v>
      </c>
      <c r="E126" t="s">
        <v>185</v>
      </c>
    </row>
    <row r="127" spans="1:5" x14ac:dyDescent="0.25">
      <c r="A127" s="146">
        <v>144</v>
      </c>
      <c r="B127" s="144" t="s">
        <v>473</v>
      </c>
      <c r="C127" s="168" t="s">
        <v>252</v>
      </c>
      <c r="D127" s="182" t="s">
        <v>253</v>
      </c>
      <c r="E127" t="s">
        <v>513</v>
      </c>
    </row>
    <row r="128" spans="1:5" x14ac:dyDescent="0.25">
      <c r="A128" s="146">
        <v>145</v>
      </c>
      <c r="B128" s="144" t="s">
        <v>474</v>
      </c>
      <c r="C128" s="168" t="s">
        <v>252</v>
      </c>
      <c r="D128" s="182" t="s">
        <v>253</v>
      </c>
      <c r="E128" t="s">
        <v>513</v>
      </c>
    </row>
    <row r="129" spans="1:5" x14ac:dyDescent="0.25">
      <c r="A129" s="146">
        <v>147</v>
      </c>
      <c r="B129" s="144" t="s">
        <v>475</v>
      </c>
      <c r="C129" s="168" t="s">
        <v>252</v>
      </c>
      <c r="D129" s="182" t="s">
        <v>253</v>
      </c>
      <c r="E129" t="s">
        <v>513</v>
      </c>
    </row>
    <row r="130" spans="1:5" x14ac:dyDescent="0.25">
      <c r="A130" s="146">
        <v>148</v>
      </c>
      <c r="B130" s="144" t="s">
        <v>476</v>
      </c>
      <c r="C130" s="168" t="s">
        <v>252</v>
      </c>
      <c r="D130" s="182" t="s">
        <v>253</v>
      </c>
      <c r="E130" t="s">
        <v>513</v>
      </c>
    </row>
    <row r="131" spans="1:5" x14ac:dyDescent="0.25">
      <c r="A131" s="146">
        <v>149</v>
      </c>
      <c r="B131" s="144" t="s">
        <v>477</v>
      </c>
      <c r="C131" s="168" t="s">
        <v>252</v>
      </c>
      <c r="D131" s="182" t="s">
        <v>253</v>
      </c>
      <c r="E131" t="s">
        <v>513</v>
      </c>
    </row>
    <row r="132" spans="1:5" x14ac:dyDescent="0.25">
      <c r="A132" s="146">
        <v>150</v>
      </c>
      <c r="B132" s="144" t="s">
        <v>478</v>
      </c>
      <c r="C132" s="168" t="s">
        <v>252</v>
      </c>
      <c r="D132" s="182" t="s">
        <v>253</v>
      </c>
      <c r="E132" t="s">
        <v>513</v>
      </c>
    </row>
    <row r="133" spans="1:5" x14ac:dyDescent="0.25">
      <c r="A133" s="146">
        <v>151</v>
      </c>
      <c r="B133" s="144" t="s">
        <v>479</v>
      </c>
      <c r="C133" s="144" t="s">
        <v>129</v>
      </c>
      <c r="D133" s="185" t="s">
        <v>254</v>
      </c>
      <c r="E133" t="s">
        <v>185</v>
      </c>
    </row>
    <row r="134" spans="1:5" x14ac:dyDescent="0.25">
      <c r="A134" s="146">
        <v>152</v>
      </c>
      <c r="B134" s="144" t="s">
        <v>480</v>
      </c>
      <c r="C134" s="168" t="s">
        <v>252</v>
      </c>
      <c r="D134" s="182" t="s">
        <v>253</v>
      </c>
      <c r="E134" t="s">
        <v>513</v>
      </c>
    </row>
    <row r="135" spans="1:5" x14ac:dyDescent="0.25">
      <c r="A135" s="146">
        <v>153</v>
      </c>
      <c r="B135" s="144" t="s">
        <v>481</v>
      </c>
      <c r="C135" s="168" t="s">
        <v>252</v>
      </c>
      <c r="D135" s="182" t="s">
        <v>253</v>
      </c>
      <c r="E135" t="s">
        <v>513</v>
      </c>
    </row>
    <row r="136" spans="1:5" x14ac:dyDescent="0.25">
      <c r="A136" s="146">
        <v>154</v>
      </c>
      <c r="B136" s="144" t="s">
        <v>482</v>
      </c>
      <c r="C136" s="144" t="s">
        <v>130</v>
      </c>
      <c r="D136" s="185" t="s">
        <v>254</v>
      </c>
      <c r="E136" t="s">
        <v>185</v>
      </c>
    </row>
    <row r="137" spans="1:5" x14ac:dyDescent="0.25">
      <c r="A137" s="146">
        <v>155</v>
      </c>
      <c r="B137" s="144" t="s">
        <v>483</v>
      </c>
      <c r="C137" s="144" t="s">
        <v>128</v>
      </c>
      <c r="D137" s="185" t="s">
        <v>254</v>
      </c>
      <c r="E137" t="s">
        <v>185</v>
      </c>
    </row>
    <row r="138" spans="1:5" x14ac:dyDescent="0.25">
      <c r="A138" s="146">
        <v>156</v>
      </c>
      <c r="B138" s="144" t="s">
        <v>484</v>
      </c>
      <c r="C138" s="144" t="s">
        <v>252</v>
      </c>
      <c r="D138" s="194" t="s">
        <v>253</v>
      </c>
      <c r="E138" t="s">
        <v>513</v>
      </c>
    </row>
    <row r="139" spans="1:5" x14ac:dyDescent="0.25">
      <c r="A139" s="146">
        <v>157</v>
      </c>
      <c r="B139" s="144" t="s">
        <v>485</v>
      </c>
      <c r="C139" s="144" t="s">
        <v>181</v>
      </c>
      <c r="D139" s="185" t="s">
        <v>254</v>
      </c>
      <c r="E139" t="s">
        <v>185</v>
      </c>
    </row>
    <row r="140" spans="1:5" x14ac:dyDescent="0.25">
      <c r="A140" s="146">
        <v>158</v>
      </c>
      <c r="B140" s="144" t="s">
        <v>486</v>
      </c>
      <c r="C140" s="168" t="s">
        <v>252</v>
      </c>
      <c r="D140" s="182" t="s">
        <v>253</v>
      </c>
      <c r="E140" t="s">
        <v>513</v>
      </c>
    </row>
    <row r="141" spans="1:5" x14ac:dyDescent="0.25">
      <c r="A141" s="146">
        <v>159</v>
      </c>
      <c r="B141" s="144" t="s">
        <v>487</v>
      </c>
      <c r="C141" s="168" t="s">
        <v>252</v>
      </c>
      <c r="D141" s="182" t="s">
        <v>253</v>
      </c>
      <c r="E141" t="s">
        <v>513</v>
      </c>
    </row>
    <row r="142" spans="1:5" x14ac:dyDescent="0.25">
      <c r="A142" s="146">
        <v>162</v>
      </c>
      <c r="B142" s="144" t="s">
        <v>488</v>
      </c>
      <c r="C142" s="144" t="s">
        <v>182</v>
      </c>
      <c r="D142" s="185" t="s">
        <v>254</v>
      </c>
      <c r="E142" t="s">
        <v>185</v>
      </c>
    </row>
    <row r="143" spans="1:5" x14ac:dyDescent="0.25">
      <c r="A143" s="146">
        <v>163</v>
      </c>
      <c r="B143" s="144" t="s">
        <v>489</v>
      </c>
      <c r="C143" s="144" t="s">
        <v>131</v>
      </c>
      <c r="D143" s="185" t="s">
        <v>254</v>
      </c>
      <c r="E143" t="s">
        <v>185</v>
      </c>
    </row>
    <row r="144" spans="1:5" x14ac:dyDescent="0.25">
      <c r="A144" s="146">
        <v>168</v>
      </c>
      <c r="B144" s="144" t="s">
        <v>490</v>
      </c>
      <c r="C144" s="144" t="s">
        <v>132</v>
      </c>
      <c r="D144" s="185" t="s">
        <v>254</v>
      </c>
      <c r="E144" t="s">
        <v>185</v>
      </c>
    </row>
    <row r="145" spans="1:5" x14ac:dyDescent="0.25">
      <c r="A145" s="146">
        <v>169</v>
      </c>
      <c r="B145" s="144" t="s">
        <v>491</v>
      </c>
      <c r="C145" s="144" t="s">
        <v>183</v>
      </c>
      <c r="D145" s="185" t="s">
        <v>254</v>
      </c>
      <c r="E145" t="s">
        <v>185</v>
      </c>
    </row>
    <row r="146" spans="1:5" x14ac:dyDescent="0.25">
      <c r="A146" s="146">
        <v>170</v>
      </c>
      <c r="B146" s="144" t="s">
        <v>492</v>
      </c>
      <c r="C146" s="144" t="s">
        <v>133</v>
      </c>
      <c r="D146" s="185" t="s">
        <v>254</v>
      </c>
      <c r="E146" t="s">
        <v>185</v>
      </c>
    </row>
    <row r="147" spans="1:5" x14ac:dyDescent="0.25">
      <c r="A147" s="146">
        <v>176</v>
      </c>
      <c r="B147" s="144" t="s">
        <v>493</v>
      </c>
      <c r="C147" s="168" t="s">
        <v>252</v>
      </c>
      <c r="D147" s="182" t="s">
        <v>253</v>
      </c>
      <c r="E147" t="s">
        <v>513</v>
      </c>
    </row>
    <row r="148" spans="1:5" x14ac:dyDescent="0.25">
      <c r="A148" s="146">
        <v>177</v>
      </c>
      <c r="B148" s="144" t="s">
        <v>494</v>
      </c>
      <c r="C148" s="168" t="s">
        <v>252</v>
      </c>
      <c r="D148" s="182" t="s">
        <v>253</v>
      </c>
      <c r="E148" t="s">
        <v>513</v>
      </c>
    </row>
    <row r="149" spans="1:5" x14ac:dyDescent="0.25">
      <c r="A149" s="146">
        <v>178</v>
      </c>
      <c r="B149" s="144" t="s">
        <v>495</v>
      </c>
      <c r="C149" s="168" t="s">
        <v>306</v>
      </c>
      <c r="D149" s="182" t="s">
        <v>253</v>
      </c>
      <c r="E149" t="s">
        <v>513</v>
      </c>
    </row>
    <row r="150" spans="1:5" x14ac:dyDescent="0.25">
      <c r="A150" s="146">
        <v>182</v>
      </c>
      <c r="B150" s="144" t="s">
        <v>251</v>
      </c>
      <c r="C150" s="168" t="s">
        <v>252</v>
      </c>
      <c r="D150" s="182" t="s">
        <v>253</v>
      </c>
      <c r="E150" t="s">
        <v>513</v>
      </c>
    </row>
    <row r="151" spans="1:5" x14ac:dyDescent="0.25">
      <c r="A151" t="s">
        <v>221</v>
      </c>
      <c r="B151" s="168" t="s">
        <v>227</v>
      </c>
      <c r="C151" s="168" t="s">
        <v>227</v>
      </c>
    </row>
  </sheetData>
  <sheetProtection algorithmName="SHA-512" hashValue="1hGtK6KGz+YkakKDXpEW8nS5QX2fBTnfevzdn3VFJCghmdoPFQhgBTHIWTq+5uayibKd0FELbFCLFnmDZLJhPA==" saltValue="wWKEWMFvECaB0HbXZaPItA==" spinCount="100000" sheet="1" objects="1" scenarios="1"/>
  <autoFilter ref="A6:D151"/>
  <sortState ref="A7:H151">
    <sortCondition ref="A7:A15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FCEF393AD424FBBA031878F3EE985" ma:contentTypeVersion="10" ma:contentTypeDescription="Create a new document." ma:contentTypeScope="" ma:versionID="2908d22e24f3521bbe50cd0a626cbed0">
  <xsd:schema xmlns:xsd="http://www.w3.org/2001/XMLSchema" xmlns:xs="http://www.w3.org/2001/XMLSchema" xmlns:p="http://schemas.microsoft.com/office/2006/metadata/properties" xmlns:ns1="http://schemas.microsoft.com/sharepoint/v3" xmlns:ns2="3c045677-0f08-48dd-b18e-53e4ab0ce01a" xmlns:ns3="53461af6-35cc-4690-940b-01c2f29725e3" xmlns:ns4="http://schemas.microsoft.com/sharepoint/v3/fields" targetNamespace="http://schemas.microsoft.com/office/2006/metadata/properties" ma:root="true" ma:fieldsID="675a79aa894efdd914df28c16b01d255" ns1:_="" ns2:_="" ns3:_="" ns4:_="">
    <xsd:import namespace="http://schemas.microsoft.com/sharepoint/v3"/>
    <xsd:import namespace="3c045677-0f08-48dd-b18e-53e4ab0ce01a"/>
    <xsd:import namespace="53461af6-35cc-4690-940b-01c2f29725e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Department" minOccurs="0"/>
                <xsd:element ref="ns3:_x0073_g48" minOccurs="0"/>
                <xsd:element ref="ns2:TaxKeywordTaxHTField" minOccurs="0"/>
                <xsd:element ref="ns2:TaxCatchAll" minOccurs="0"/>
                <xsd:element ref="ns3:Audience" minOccurs="0"/>
                <xsd:element ref="ns4:_DCDateCreated" minOccurs="0"/>
                <xsd:element ref="ns1:TranslationStateDownloadLink" minOccurs="0"/>
                <xsd:element ref="ns1:RoutingRuleDescription" minOccurs="0"/>
                <xsd:element ref="ns3:d4tg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TranslationStateDownloadLink" ma:index="18" nillable="true" ma:displayName="Download Link" ma:description="" ma:internalName="TranslationStateDownloa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outingRuleDescription" ma:index="19" nillable="true" ma:displayName="Description" ma:description="" ma:internalName="RoutingRuleDescription" ma:readOnly="false">
      <xsd:simpleType>
        <xsd:restriction base="dms:Text">
          <xsd:maxLength value="255"/>
        </xsd:restriction>
      </xsd:simpleType>
    </xsd:element>
    <xsd:element name="URL" ma:index="24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45677-0f08-48dd-b18e-53e4ab0ce0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4b8ff25d-5fe2-43c8-896f-6833b2de76c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description="" ma:hidden="true" ma:list="{48dc985b-54ab-4773-b94f-a82421e17948}" ma:internalName="TaxCatchAll" ma:showField="CatchAllData" ma:web="3c045677-0f08-48dd-b18e-53e4ab0ce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61af6-35cc-4690-940b-01c2f29725e3" elementFormDefault="qualified">
    <xsd:import namespace="http://schemas.microsoft.com/office/2006/documentManagement/types"/>
    <xsd:import namespace="http://schemas.microsoft.com/office/infopath/2007/PartnerControls"/>
    <xsd:element name="Department" ma:index="11" nillable="true" ma:displayName="Department" ma:default="NA" ma:format="Dropdown" ma:internalName="Department">
      <xsd:simpleType>
        <xsd:restriction base="dms:Choice">
          <xsd:enumeration value="NA"/>
          <xsd:enumeration value="AMP"/>
          <xsd:enumeration value="Commercial"/>
          <xsd:enumeration value="Corporate Operations"/>
          <xsd:enumeration value="Finance"/>
          <xsd:enumeration value="Franchise"/>
          <xsd:enumeration value="Human Resources"/>
          <xsd:enumeration value="Information Technology"/>
          <xsd:enumeration value="Legal"/>
          <xsd:enumeration value="Logistics"/>
          <xsd:enumeration value="Marketing"/>
          <xsd:enumeration value="Parts and Services"/>
          <xsd:enumeration value="Residential"/>
        </xsd:restriction>
      </xsd:simpleType>
    </xsd:element>
    <xsd:element name="_x0073_g48" ma:index="12" nillable="true" ma:displayName="Owner" ma:list="UserInfo" ma:internalName="_x0073_g4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ence" ma:index="16" nillable="true" ma:displayName="Audience" ma:default="NA" ma:format="Dropdown" ma:internalName="Audience">
      <xsd:simpleType>
        <xsd:restriction base="dms:Choice">
          <xsd:enumeration value="NA"/>
          <xsd:enumeration value="All Associates"/>
          <xsd:enumeration value="Managers"/>
          <xsd:enumeration value="Team/Internal"/>
          <xsd:enumeration value="Administrator"/>
        </xsd:restriction>
      </xsd:simpleType>
    </xsd:element>
    <xsd:element name="d4tg" ma:index="20" nillable="true" ma:displayName="Area" ma:internalName="d4t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17" nillable="true" ma:displayName="Date Created" ma:description="The date on which this resource was created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3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2" ma:displayName="Subject"/>
        <xsd:element ref="dc:description" minOccurs="0" maxOccurs="1"/>
        <xsd:element name="keywords" minOccurs="0" maxOccurs="1" type="xsd:string" ma:index="2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TaxCatchAll xmlns="3c045677-0f08-48dd-b18e-53e4ab0ce01a"/>
    <TaxKeywordTaxHTField xmlns="3c045677-0f08-48dd-b18e-53e4ab0ce01a">
      <Terms xmlns="http://schemas.microsoft.com/office/infopath/2007/PartnerControls"/>
    </TaxKeywordTaxHTField>
    <_x0073_g48 xmlns="53461af6-35cc-4690-940b-01c2f29725e3">
      <UserInfo>
        <DisplayName/>
        <AccountId xsi:nil="true"/>
        <AccountType/>
      </UserInfo>
    </_x0073_g48>
    <TranslationStateDownloadLink xmlns="http://schemas.microsoft.com/sharepoint/v3">
      <Url xsi:nil="true"/>
      <Description xsi:nil="true"/>
    </TranslationStateDownloadLink>
    <Audience xmlns="53461af6-35cc-4690-940b-01c2f29725e3">NA</Audience>
    <Department xmlns="53461af6-35cc-4690-940b-01c2f29725e3">NA</Department>
    <d4tg xmlns="53461af6-35cc-4690-940b-01c2f29725e3" xsi:nil="true"/>
    <URL xmlns="http://schemas.microsoft.com/sharepoint/v3">
      <Url xsi:nil="true"/>
      <Description xsi:nil="true"/>
    </URL>
    <RoutingRuleDescription xmlns="http://schemas.microsoft.com/sharepoint/v3" xsi:nil="true"/>
    <_DCDateCreated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1F106D10-9C64-40E3-A9EB-B09886CA9236}"/>
</file>

<file path=customXml/itemProps2.xml><?xml version="1.0" encoding="utf-8"?>
<ds:datastoreItem xmlns:ds="http://schemas.openxmlformats.org/officeDocument/2006/customXml" ds:itemID="{544F3DE3-0093-4053-8673-DEB6439DF785}"/>
</file>

<file path=customXml/itemProps3.xml><?xml version="1.0" encoding="utf-8"?>
<ds:datastoreItem xmlns:ds="http://schemas.openxmlformats.org/officeDocument/2006/customXml" ds:itemID="{120D66E2-CBAF-44E1-9AC7-10C82DA12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Reimbursement Instructions</vt:lpstr>
      <vt:lpstr>IF Repair Reimbursement</vt:lpstr>
      <vt:lpstr>IF PO Record</vt:lpstr>
      <vt:lpstr>Market Listing</vt:lpstr>
      <vt:lpstr>'IF PO Record'!Print_Area</vt:lpstr>
      <vt:lpstr>'IF Repair Reimbursement'!Print_Area</vt:lpstr>
      <vt:lpstr>'IF Repair Reimbursement'!Print_Titles</vt:lpstr>
    </vt:vector>
  </TitlesOfParts>
  <Company>PODS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voice</dc:creator>
  <cp:lastModifiedBy>Karl Wendell</cp:lastModifiedBy>
  <cp:lastPrinted>2018-08-07T18:04:41Z</cp:lastPrinted>
  <dcterms:created xsi:type="dcterms:W3CDTF">2007-02-19T22:55:11Z</dcterms:created>
  <dcterms:modified xsi:type="dcterms:W3CDTF">2018-08-17T14:44:41Z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0x01010009EFCEF393AD424FBBA031878F3EE985</vt:lpwstr>
  </property>
  <property fmtid="{D5CDD505-2E9C-101B-9397-08002B2CF9AE}" pid="4" name="Topic">
    <vt:lpwstr>Repair Reimbursement</vt:lpwstr>
  </property>
  <property fmtid="{D5CDD505-2E9C-101B-9397-08002B2CF9AE}" pid="5" name="Category">
    <vt:lpwstr>Equipment Maintenance and Repair</vt:lpwstr>
  </property>
  <property fmtid="{D5CDD505-2E9C-101B-9397-08002B2CF9AE}" pid="6" name="Resource Type">
    <vt:lpwstr>Form</vt:lpwstr>
  </property>
</Properties>
</file>