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2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ce\Accounting\Accounting Processes\Fixed Assets\BX Repair Reimbursements\3.GEN6 Container\"/>
    </mc:Choice>
  </mc:AlternateContent>
  <bookViews>
    <workbookView xWindow="0" yWindow="0" windowWidth="23040" windowHeight="9975" activeTab="1"/>
  </bookViews>
  <sheets>
    <sheet name="Reimbursement Instructions" sheetId="3" r:id="rId1"/>
    <sheet name="IF Repair Reimbursement" sheetId="1" r:id="rId2"/>
    <sheet name="IF PO Record" sheetId="2" r:id="rId3"/>
    <sheet name="Market Listing" sheetId="4" state="hidden" r:id="rId4"/>
  </sheets>
  <definedNames>
    <definedName name="_xlnm._FilterDatabase" localSheetId="1" hidden="1">'IF Repair Reimbursement'!$A$10:$AC$81</definedName>
    <definedName name="_xlnm._FilterDatabase" localSheetId="3" hidden="1">'Market Listing'!$A$6:$D$151</definedName>
    <definedName name="Location_Name">#REF!</definedName>
    <definedName name="Location_Names">#REF!</definedName>
    <definedName name="Location_Number">#REF!</definedName>
    <definedName name="Location_Numbers">#REF!</definedName>
    <definedName name="_xlnm.Print_Area" localSheetId="2">'IF PO Record'!$A:$M</definedName>
    <definedName name="_xlnm.Print_Area" localSheetId="1">'IF Repair Reimbursement'!$A$1:$Q$148</definedName>
    <definedName name="_xlnm.Print_Titles" localSheetId="1">'IF Repair Reimbursement'!$A:$G,'IF Repair Reimbursement'!$1:$9</definedName>
  </definedNames>
  <calcPr calcId="152511"/>
</workbook>
</file>

<file path=xl/calcChain.xml><?xml version="1.0" encoding="utf-8"?>
<calcChain xmlns="http://schemas.openxmlformats.org/spreadsheetml/2006/main">
  <c r="AC76" i="1" l="1"/>
  <c r="AB76" i="1"/>
  <c r="AA76" i="1"/>
  <c r="AA99" i="1" s="1"/>
  <c r="AA136" i="1" s="1"/>
  <c r="Z76" i="1"/>
  <c r="Y76" i="1"/>
  <c r="X76" i="1"/>
  <c r="W76" i="1"/>
  <c r="W99" i="1" s="1"/>
  <c r="W136" i="1" s="1"/>
  <c r="V76" i="1"/>
  <c r="U76" i="1"/>
  <c r="T76" i="1"/>
  <c r="AC134" i="1"/>
  <c r="AB134" i="1"/>
  <c r="AA134" i="1"/>
  <c r="Z134" i="1"/>
  <c r="Y134" i="1"/>
  <c r="X134" i="1"/>
  <c r="W134" i="1"/>
  <c r="V134" i="1"/>
  <c r="U134" i="1"/>
  <c r="AC99" i="1"/>
  <c r="AB99" i="1"/>
  <c r="Z99" i="1"/>
  <c r="Y99" i="1"/>
  <c r="X99" i="1"/>
  <c r="V99" i="1"/>
  <c r="U99" i="1"/>
  <c r="V136" i="1" l="1"/>
  <c r="Z136" i="1"/>
  <c r="X136" i="1"/>
  <c r="AB136" i="1"/>
  <c r="U136" i="1"/>
  <c r="Y136" i="1"/>
  <c r="AC136" i="1"/>
  <c r="H114" i="1"/>
  <c r="Q107" i="1"/>
  <c r="P107" i="1"/>
  <c r="O107" i="1"/>
  <c r="N107" i="1"/>
  <c r="M107" i="1"/>
  <c r="L107" i="1"/>
  <c r="K107" i="1"/>
  <c r="J107" i="1"/>
  <c r="I107" i="1"/>
  <c r="H107" i="1" l="1"/>
  <c r="Q115" i="1" l="1"/>
  <c r="P115" i="1"/>
  <c r="O115" i="1"/>
  <c r="N115" i="1"/>
  <c r="M115" i="1"/>
  <c r="L115" i="1"/>
  <c r="K115" i="1"/>
  <c r="J115" i="1"/>
  <c r="I115" i="1"/>
  <c r="Q114" i="1"/>
  <c r="P114" i="1"/>
  <c r="O114" i="1"/>
  <c r="N114" i="1"/>
  <c r="M114" i="1"/>
  <c r="L114" i="1"/>
  <c r="K114" i="1"/>
  <c r="J114" i="1"/>
  <c r="I114" i="1"/>
  <c r="Q113" i="1"/>
  <c r="P113" i="1"/>
  <c r="O113" i="1"/>
  <c r="N113" i="1"/>
  <c r="M113" i="1"/>
  <c r="L113" i="1"/>
  <c r="K113" i="1"/>
  <c r="J113" i="1"/>
  <c r="I113" i="1"/>
  <c r="Q112" i="1"/>
  <c r="P112" i="1"/>
  <c r="O112" i="1"/>
  <c r="N112" i="1"/>
  <c r="M112" i="1"/>
  <c r="L112" i="1"/>
  <c r="K112" i="1"/>
  <c r="J112" i="1"/>
  <c r="I112" i="1"/>
  <c r="Q111" i="1"/>
  <c r="P111" i="1"/>
  <c r="O111" i="1"/>
  <c r="N111" i="1"/>
  <c r="M111" i="1"/>
  <c r="L111" i="1"/>
  <c r="K111" i="1"/>
  <c r="J111" i="1"/>
  <c r="I111" i="1"/>
  <c r="Q110" i="1"/>
  <c r="P110" i="1"/>
  <c r="O110" i="1"/>
  <c r="N110" i="1"/>
  <c r="M110" i="1"/>
  <c r="L110" i="1"/>
  <c r="K110" i="1"/>
  <c r="J110" i="1"/>
  <c r="I110" i="1"/>
  <c r="Q109" i="1"/>
  <c r="P109" i="1"/>
  <c r="O109" i="1"/>
  <c r="N109" i="1"/>
  <c r="M109" i="1"/>
  <c r="L109" i="1"/>
  <c r="K109" i="1"/>
  <c r="J109" i="1"/>
  <c r="I109" i="1"/>
  <c r="Q108" i="1"/>
  <c r="P108" i="1"/>
  <c r="O108" i="1"/>
  <c r="N108" i="1"/>
  <c r="M108" i="1"/>
  <c r="L108" i="1"/>
  <c r="K108" i="1"/>
  <c r="J108" i="1"/>
  <c r="I108" i="1"/>
  <c r="Q106" i="1"/>
  <c r="P106" i="1"/>
  <c r="O106" i="1"/>
  <c r="N106" i="1"/>
  <c r="M106" i="1"/>
  <c r="L106" i="1"/>
  <c r="K106" i="1"/>
  <c r="J106" i="1"/>
  <c r="I106" i="1"/>
  <c r="Q105" i="1"/>
  <c r="P105" i="1"/>
  <c r="O105" i="1"/>
  <c r="N105" i="1"/>
  <c r="M105" i="1"/>
  <c r="L105" i="1"/>
  <c r="K105" i="1"/>
  <c r="J105" i="1"/>
  <c r="I105" i="1"/>
  <c r="Q104" i="1"/>
  <c r="P104" i="1"/>
  <c r="O104" i="1"/>
  <c r="N104" i="1"/>
  <c r="M104" i="1"/>
  <c r="L104" i="1"/>
  <c r="K104" i="1"/>
  <c r="J104" i="1"/>
  <c r="I104" i="1"/>
  <c r="Q103" i="1"/>
  <c r="P103" i="1"/>
  <c r="O103" i="1"/>
  <c r="N103" i="1"/>
  <c r="M103" i="1"/>
  <c r="L103" i="1"/>
  <c r="K103" i="1"/>
  <c r="J103" i="1"/>
  <c r="I103" i="1"/>
  <c r="Q102" i="1"/>
  <c r="P102" i="1"/>
  <c r="O102" i="1"/>
  <c r="N102" i="1"/>
  <c r="M102" i="1"/>
  <c r="L102" i="1"/>
  <c r="K102" i="1"/>
  <c r="J102" i="1"/>
  <c r="I102" i="1"/>
  <c r="Q128" i="1"/>
  <c r="P128" i="1"/>
  <c r="O128" i="1"/>
  <c r="N128" i="1"/>
  <c r="M128" i="1"/>
  <c r="L128" i="1"/>
  <c r="K128" i="1"/>
  <c r="J128" i="1"/>
  <c r="I128" i="1"/>
  <c r="Q127" i="1"/>
  <c r="P127" i="1"/>
  <c r="O127" i="1"/>
  <c r="N127" i="1"/>
  <c r="M127" i="1"/>
  <c r="L127" i="1"/>
  <c r="K127" i="1"/>
  <c r="J127" i="1"/>
  <c r="I127" i="1"/>
  <c r="Q126" i="1"/>
  <c r="P126" i="1"/>
  <c r="O126" i="1"/>
  <c r="N126" i="1"/>
  <c r="M126" i="1"/>
  <c r="L126" i="1"/>
  <c r="K126" i="1"/>
  <c r="J126" i="1"/>
  <c r="I126" i="1"/>
  <c r="Q125" i="1"/>
  <c r="P125" i="1"/>
  <c r="O125" i="1"/>
  <c r="N125" i="1"/>
  <c r="M125" i="1"/>
  <c r="L125" i="1"/>
  <c r="K125" i="1"/>
  <c r="J125" i="1"/>
  <c r="I125" i="1"/>
  <c r="Q124" i="1"/>
  <c r="P124" i="1"/>
  <c r="O124" i="1"/>
  <c r="N124" i="1"/>
  <c r="M124" i="1"/>
  <c r="L124" i="1"/>
  <c r="K124" i="1"/>
  <c r="J124" i="1"/>
  <c r="I124" i="1"/>
  <c r="H128" i="1"/>
  <c r="H127" i="1"/>
  <c r="H126" i="1"/>
  <c r="H125" i="1"/>
  <c r="H124" i="1"/>
  <c r="H115" i="1"/>
  <c r="H113" i="1"/>
  <c r="H112" i="1"/>
  <c r="H111" i="1"/>
  <c r="H110" i="1"/>
  <c r="H109" i="1"/>
  <c r="H108" i="1"/>
  <c r="H106" i="1"/>
  <c r="H105" i="1"/>
  <c r="H104" i="1"/>
  <c r="H103" i="1"/>
  <c r="H102" i="1"/>
  <c r="E114" i="1" l="1"/>
  <c r="F114" i="1" s="1"/>
  <c r="E79" i="1"/>
  <c r="F79" i="1" s="1"/>
  <c r="E78" i="1"/>
  <c r="F78" i="1" s="1"/>
  <c r="E77" i="1"/>
  <c r="F77" i="1" s="1"/>
  <c r="AC79" i="1"/>
  <c r="AB79" i="1"/>
  <c r="AA79" i="1"/>
  <c r="Z79" i="1"/>
  <c r="Y79" i="1"/>
  <c r="X79" i="1"/>
  <c r="W79" i="1"/>
  <c r="V79" i="1"/>
  <c r="U79" i="1"/>
  <c r="T79" i="1"/>
  <c r="AC78" i="1"/>
  <c r="AB78" i="1"/>
  <c r="AA78" i="1"/>
  <c r="Z78" i="1"/>
  <c r="Y78" i="1"/>
  <c r="X78" i="1"/>
  <c r="W78" i="1"/>
  <c r="V78" i="1"/>
  <c r="U78" i="1"/>
  <c r="T78" i="1"/>
  <c r="AC77" i="1"/>
  <c r="AB77" i="1"/>
  <c r="AA77" i="1"/>
  <c r="Z77" i="1"/>
  <c r="Y77" i="1"/>
  <c r="X77" i="1"/>
  <c r="W77" i="1"/>
  <c r="V77" i="1"/>
  <c r="U77" i="1"/>
  <c r="T77" i="1"/>
  <c r="Y108" i="1" l="1"/>
  <c r="AB106" i="1"/>
  <c r="X106" i="1"/>
  <c r="Y104" i="1"/>
  <c r="T99" i="1"/>
  <c r="AC12" i="1"/>
  <c r="AB12" i="1"/>
  <c r="AA12" i="1"/>
  <c r="Z12" i="1"/>
  <c r="Y12" i="1"/>
  <c r="X12" i="1"/>
  <c r="W12" i="1"/>
  <c r="V12" i="1"/>
  <c r="U12" i="1"/>
  <c r="T12" i="1"/>
  <c r="AC75" i="1"/>
  <c r="AB75" i="1"/>
  <c r="AA75" i="1"/>
  <c r="Z75" i="1"/>
  <c r="Y75" i="1"/>
  <c r="X75" i="1"/>
  <c r="W75" i="1"/>
  <c r="V75" i="1"/>
  <c r="U75" i="1"/>
  <c r="T75" i="1"/>
  <c r="AC74" i="1"/>
  <c r="AB74" i="1"/>
  <c r="AA74" i="1"/>
  <c r="Z74" i="1"/>
  <c r="Y74" i="1"/>
  <c r="X74" i="1"/>
  <c r="W74" i="1"/>
  <c r="V74" i="1"/>
  <c r="U74" i="1"/>
  <c r="T74" i="1"/>
  <c r="AC73" i="1"/>
  <c r="AB73" i="1"/>
  <c r="AA73" i="1"/>
  <c r="Z73" i="1"/>
  <c r="Y73" i="1"/>
  <c r="X73" i="1"/>
  <c r="W73" i="1"/>
  <c r="V73" i="1"/>
  <c r="U73" i="1"/>
  <c r="T73" i="1"/>
  <c r="AC72" i="1"/>
  <c r="AB72" i="1"/>
  <c r="AA72" i="1"/>
  <c r="Z72" i="1"/>
  <c r="Y72" i="1"/>
  <c r="X72" i="1"/>
  <c r="W72" i="1"/>
  <c r="V72" i="1"/>
  <c r="U72" i="1"/>
  <c r="T72" i="1"/>
  <c r="AC71" i="1"/>
  <c r="AB71" i="1"/>
  <c r="AA71" i="1"/>
  <c r="Z71" i="1"/>
  <c r="Y71" i="1"/>
  <c r="X71" i="1"/>
  <c r="W71" i="1"/>
  <c r="V71" i="1"/>
  <c r="U71" i="1"/>
  <c r="T71" i="1"/>
  <c r="AC70" i="1"/>
  <c r="AB70" i="1"/>
  <c r="AA70" i="1"/>
  <c r="Z70" i="1"/>
  <c r="Y70" i="1"/>
  <c r="X70" i="1"/>
  <c r="W70" i="1"/>
  <c r="V70" i="1"/>
  <c r="U70" i="1"/>
  <c r="T70" i="1"/>
  <c r="AC69" i="1"/>
  <c r="AB69" i="1"/>
  <c r="AA69" i="1"/>
  <c r="Z69" i="1"/>
  <c r="Y69" i="1"/>
  <c r="X69" i="1"/>
  <c r="W69" i="1"/>
  <c r="V69" i="1"/>
  <c r="U69" i="1"/>
  <c r="T69" i="1"/>
  <c r="E115" i="1"/>
  <c r="E107" i="1"/>
  <c r="E133" i="1"/>
  <c r="E132" i="1"/>
  <c r="E131" i="1"/>
  <c r="E130" i="1"/>
  <c r="E129" i="1"/>
  <c r="F129" i="1" s="1"/>
  <c r="E123" i="1"/>
  <c r="F123" i="1" s="1"/>
  <c r="D133" i="1"/>
  <c r="D132" i="1"/>
  <c r="D131" i="1"/>
  <c r="D130" i="1"/>
  <c r="D129" i="1"/>
  <c r="D128" i="1"/>
  <c r="D127" i="1"/>
  <c r="D126" i="1"/>
  <c r="D125" i="1"/>
  <c r="D124" i="1"/>
  <c r="D123" i="1"/>
  <c r="D122" i="1"/>
  <c r="E98" i="1"/>
  <c r="E97" i="1"/>
  <c r="E96" i="1"/>
  <c r="E95" i="1"/>
  <c r="E93" i="1"/>
  <c r="E92" i="1"/>
  <c r="E91" i="1"/>
  <c r="D115" i="1"/>
  <c r="D114" i="1"/>
  <c r="D113" i="1"/>
  <c r="D112" i="1"/>
  <c r="D111" i="1"/>
  <c r="D110" i="1"/>
  <c r="U110" i="1" s="1"/>
  <c r="D109" i="1"/>
  <c r="U109" i="1" s="1"/>
  <c r="D108" i="1"/>
  <c r="AA108" i="1" s="1"/>
  <c r="D107" i="1"/>
  <c r="AA107" i="1" s="1"/>
  <c r="D106" i="1"/>
  <c r="AA106" i="1" s="1"/>
  <c r="D105" i="1"/>
  <c r="AA105" i="1" s="1"/>
  <c r="D104" i="1"/>
  <c r="AA104" i="1" s="1"/>
  <c r="D103" i="1"/>
  <c r="T103" i="1" s="1"/>
  <c r="D102" i="1"/>
  <c r="E80" i="1"/>
  <c r="F80" i="1" s="1"/>
  <c r="E76" i="1"/>
  <c r="F76" i="1" s="1"/>
  <c r="E12" i="1"/>
  <c r="F12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11" i="1"/>
  <c r="F11" i="1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28" i="1"/>
  <c r="F28" i="1" s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35" i="1"/>
  <c r="F35" i="1" s="1"/>
  <c r="E36" i="1"/>
  <c r="F36" i="1" s="1"/>
  <c r="E37" i="1"/>
  <c r="F37" i="1" s="1"/>
  <c r="E38" i="1"/>
  <c r="F38" i="1" s="1"/>
  <c r="E39" i="1"/>
  <c r="F39" i="1" s="1"/>
  <c r="E40" i="1"/>
  <c r="F40" i="1" s="1"/>
  <c r="E41" i="1"/>
  <c r="F41" i="1" s="1"/>
  <c r="E42" i="1"/>
  <c r="F42" i="1" s="1"/>
  <c r="E43" i="1"/>
  <c r="F43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2" i="1"/>
  <c r="F52" i="1" s="1"/>
  <c r="E53" i="1"/>
  <c r="F53" i="1" s="1"/>
  <c r="E54" i="1"/>
  <c r="F54" i="1" s="1"/>
  <c r="E55" i="1"/>
  <c r="F55" i="1" s="1"/>
  <c r="E56" i="1"/>
  <c r="F56" i="1" s="1"/>
  <c r="E57" i="1"/>
  <c r="F57" i="1" s="1"/>
  <c r="E58" i="1"/>
  <c r="F58" i="1" s="1"/>
  <c r="E59" i="1"/>
  <c r="F59" i="1" s="1"/>
  <c r="E60" i="1"/>
  <c r="F60" i="1" s="1"/>
  <c r="E61" i="1"/>
  <c r="F61" i="1" s="1"/>
  <c r="E62" i="1"/>
  <c r="F62" i="1" s="1"/>
  <c r="E63" i="1"/>
  <c r="F63" i="1" s="1"/>
  <c r="E64" i="1"/>
  <c r="F64" i="1" s="1"/>
  <c r="E65" i="1"/>
  <c r="F65" i="1" s="1"/>
  <c r="E66" i="1"/>
  <c r="F66" i="1" s="1"/>
  <c r="E67" i="1"/>
  <c r="F67" i="1" s="1"/>
  <c r="E68" i="1"/>
  <c r="F68" i="1" s="1"/>
  <c r="E81" i="1"/>
  <c r="F81" i="1" s="1"/>
  <c r="T108" i="1" l="1"/>
  <c r="Z104" i="1"/>
  <c r="Z108" i="1"/>
  <c r="V104" i="1"/>
  <c r="AB104" i="1"/>
  <c r="X107" i="1"/>
  <c r="V108" i="1"/>
  <c r="AB108" i="1"/>
  <c r="U107" i="1"/>
  <c r="AB107" i="1"/>
  <c r="U104" i="1"/>
  <c r="AC107" i="1"/>
  <c r="F133" i="1"/>
  <c r="F131" i="1"/>
  <c r="F107" i="1"/>
  <c r="X104" i="1"/>
  <c r="AC104" i="1"/>
  <c r="Y107" i="1"/>
  <c r="X108" i="1"/>
  <c r="AC108" i="1"/>
  <c r="T105" i="1"/>
  <c r="T109" i="1"/>
  <c r="X105" i="1"/>
  <c r="AB105" i="1"/>
  <c r="U105" i="1"/>
  <c r="Y105" i="1"/>
  <c r="AC105" i="1"/>
  <c r="Y106" i="1"/>
  <c r="AC106" i="1"/>
  <c r="F130" i="1"/>
  <c r="F132" i="1"/>
  <c r="T106" i="1"/>
  <c r="F115" i="1"/>
  <c r="V105" i="1"/>
  <c r="Z105" i="1"/>
  <c r="V106" i="1"/>
  <c r="Z106" i="1"/>
  <c r="V107" i="1"/>
  <c r="Z107" i="1"/>
  <c r="T104" i="1"/>
  <c r="U106" i="1"/>
  <c r="U108" i="1"/>
  <c r="W104" i="1"/>
  <c r="W105" i="1"/>
  <c r="W106" i="1"/>
  <c r="W107" i="1"/>
  <c r="W108" i="1"/>
  <c r="E126" i="1"/>
  <c r="F126" i="1" s="1"/>
  <c r="E111" i="1"/>
  <c r="F111" i="1" s="1"/>
  <c r="T107" i="1"/>
  <c r="T102" i="1"/>
  <c r="E106" i="1"/>
  <c r="F106" i="1" s="1"/>
  <c r="E110" i="1"/>
  <c r="F110" i="1" s="1"/>
  <c r="E124" i="1"/>
  <c r="F124" i="1" s="1"/>
  <c r="E125" i="1"/>
  <c r="F125" i="1" s="1"/>
  <c r="E127" i="1"/>
  <c r="F127" i="1" s="1"/>
  <c r="E128" i="1"/>
  <c r="F128" i="1" s="1"/>
  <c r="T111" i="1"/>
  <c r="U103" i="1"/>
  <c r="E104" i="1"/>
  <c r="F104" i="1" s="1"/>
  <c r="E105" i="1"/>
  <c r="F105" i="1" s="1"/>
  <c r="E108" i="1"/>
  <c r="F108" i="1" s="1"/>
  <c r="U111" i="1"/>
  <c r="E112" i="1"/>
  <c r="F112" i="1" s="1"/>
  <c r="E113" i="1"/>
  <c r="F113" i="1" s="1"/>
  <c r="U102" i="1"/>
  <c r="E109" i="1"/>
  <c r="F109" i="1" s="1"/>
  <c r="T110" i="1"/>
  <c r="T122" i="1" l="1"/>
  <c r="T126" i="1"/>
  <c r="T127" i="1"/>
  <c r="T124" i="1"/>
  <c r="T128" i="1"/>
  <c r="AC133" i="1"/>
  <c r="AB133" i="1"/>
  <c r="AA133" i="1"/>
  <c r="Z133" i="1"/>
  <c r="Y133" i="1"/>
  <c r="X133" i="1"/>
  <c r="W133" i="1"/>
  <c r="V133" i="1"/>
  <c r="U133" i="1"/>
  <c r="T133" i="1"/>
  <c r="AC132" i="1"/>
  <c r="AB132" i="1"/>
  <c r="AA132" i="1"/>
  <c r="Z132" i="1"/>
  <c r="Y132" i="1"/>
  <c r="X132" i="1"/>
  <c r="W132" i="1"/>
  <c r="V132" i="1"/>
  <c r="U132" i="1"/>
  <c r="T132" i="1"/>
  <c r="AC131" i="1"/>
  <c r="AB131" i="1"/>
  <c r="AA131" i="1"/>
  <c r="Z131" i="1"/>
  <c r="Y131" i="1"/>
  <c r="X131" i="1"/>
  <c r="W131" i="1"/>
  <c r="V131" i="1"/>
  <c r="U131" i="1"/>
  <c r="T131" i="1"/>
  <c r="AC130" i="1"/>
  <c r="AB130" i="1"/>
  <c r="AA130" i="1"/>
  <c r="Z130" i="1"/>
  <c r="Y130" i="1"/>
  <c r="X130" i="1"/>
  <c r="W130" i="1"/>
  <c r="V130" i="1"/>
  <c r="U130" i="1"/>
  <c r="T130" i="1"/>
  <c r="AC129" i="1"/>
  <c r="AB129" i="1"/>
  <c r="AA129" i="1"/>
  <c r="Z129" i="1"/>
  <c r="Y129" i="1"/>
  <c r="X129" i="1"/>
  <c r="W129" i="1"/>
  <c r="V129" i="1"/>
  <c r="U129" i="1"/>
  <c r="T129" i="1"/>
  <c r="T125" i="1"/>
  <c r="T123" i="1"/>
  <c r="AC98" i="1"/>
  <c r="AB98" i="1"/>
  <c r="AA98" i="1"/>
  <c r="Z98" i="1"/>
  <c r="Y98" i="1"/>
  <c r="X98" i="1"/>
  <c r="W98" i="1"/>
  <c r="V98" i="1"/>
  <c r="U98" i="1"/>
  <c r="T98" i="1"/>
  <c r="AC97" i="1"/>
  <c r="AB97" i="1"/>
  <c r="AA97" i="1"/>
  <c r="Z97" i="1"/>
  <c r="Y97" i="1"/>
  <c r="X97" i="1"/>
  <c r="W97" i="1"/>
  <c r="V97" i="1"/>
  <c r="U97" i="1"/>
  <c r="T97" i="1"/>
  <c r="AC96" i="1"/>
  <c r="AB96" i="1"/>
  <c r="AA96" i="1"/>
  <c r="Z96" i="1"/>
  <c r="Y96" i="1"/>
  <c r="X96" i="1"/>
  <c r="W96" i="1"/>
  <c r="V96" i="1"/>
  <c r="U96" i="1"/>
  <c r="T96" i="1"/>
  <c r="AC95" i="1"/>
  <c r="AB95" i="1"/>
  <c r="AA95" i="1"/>
  <c r="Z95" i="1"/>
  <c r="Y95" i="1"/>
  <c r="X95" i="1"/>
  <c r="W95" i="1"/>
  <c r="V95" i="1"/>
  <c r="U95" i="1"/>
  <c r="T95" i="1"/>
  <c r="AC94" i="1"/>
  <c r="AB94" i="1"/>
  <c r="AA94" i="1"/>
  <c r="Z94" i="1"/>
  <c r="Y94" i="1"/>
  <c r="X94" i="1"/>
  <c r="W94" i="1"/>
  <c r="V94" i="1"/>
  <c r="U94" i="1"/>
  <c r="T94" i="1"/>
  <c r="AC93" i="1"/>
  <c r="AB93" i="1"/>
  <c r="AA93" i="1"/>
  <c r="Z93" i="1"/>
  <c r="Y93" i="1"/>
  <c r="X93" i="1"/>
  <c r="W93" i="1"/>
  <c r="V93" i="1"/>
  <c r="U93" i="1"/>
  <c r="T93" i="1"/>
  <c r="AC92" i="1"/>
  <c r="AB92" i="1"/>
  <c r="AA92" i="1"/>
  <c r="Z92" i="1"/>
  <c r="Y92" i="1"/>
  <c r="X92" i="1"/>
  <c r="W92" i="1"/>
  <c r="V92" i="1"/>
  <c r="U92" i="1"/>
  <c r="T92" i="1"/>
  <c r="AC91" i="1"/>
  <c r="AB91" i="1"/>
  <c r="AA91" i="1"/>
  <c r="Z91" i="1"/>
  <c r="Y91" i="1"/>
  <c r="X91" i="1"/>
  <c r="W91" i="1"/>
  <c r="V91" i="1"/>
  <c r="U91" i="1"/>
  <c r="T91" i="1"/>
  <c r="AC90" i="1"/>
  <c r="AB90" i="1"/>
  <c r="AA90" i="1"/>
  <c r="Z90" i="1"/>
  <c r="Y90" i="1"/>
  <c r="X90" i="1"/>
  <c r="W90" i="1"/>
  <c r="V90" i="1"/>
  <c r="U90" i="1"/>
  <c r="T90" i="1"/>
  <c r="AC89" i="1"/>
  <c r="AB89" i="1"/>
  <c r="AA89" i="1"/>
  <c r="Z89" i="1"/>
  <c r="Y89" i="1"/>
  <c r="X89" i="1"/>
  <c r="W89" i="1"/>
  <c r="V89" i="1"/>
  <c r="U89" i="1"/>
  <c r="T89" i="1"/>
  <c r="AC88" i="1"/>
  <c r="AB88" i="1"/>
  <c r="AA88" i="1"/>
  <c r="Z88" i="1"/>
  <c r="Y88" i="1"/>
  <c r="X88" i="1"/>
  <c r="W88" i="1"/>
  <c r="V88" i="1"/>
  <c r="U88" i="1"/>
  <c r="T88" i="1"/>
  <c r="AC81" i="1"/>
  <c r="AB81" i="1"/>
  <c r="AA81" i="1"/>
  <c r="Z81" i="1"/>
  <c r="Y81" i="1"/>
  <c r="X81" i="1"/>
  <c r="W81" i="1"/>
  <c r="V81" i="1"/>
  <c r="U81" i="1"/>
  <c r="T81" i="1"/>
  <c r="AC80" i="1"/>
  <c r="AB80" i="1"/>
  <c r="AA80" i="1"/>
  <c r="Z80" i="1"/>
  <c r="Y80" i="1"/>
  <c r="X80" i="1"/>
  <c r="W80" i="1"/>
  <c r="V80" i="1"/>
  <c r="U80" i="1"/>
  <c r="T80" i="1"/>
  <c r="AC68" i="1"/>
  <c r="AB68" i="1"/>
  <c r="AA68" i="1"/>
  <c r="Z68" i="1"/>
  <c r="Y68" i="1"/>
  <c r="X68" i="1"/>
  <c r="W68" i="1"/>
  <c r="V68" i="1"/>
  <c r="U68" i="1"/>
  <c r="T68" i="1"/>
  <c r="AC67" i="1"/>
  <c r="AB67" i="1"/>
  <c r="AA67" i="1"/>
  <c r="Z67" i="1"/>
  <c r="Y67" i="1"/>
  <c r="X67" i="1"/>
  <c r="W67" i="1"/>
  <c r="V67" i="1"/>
  <c r="U67" i="1"/>
  <c r="T67" i="1"/>
  <c r="AC66" i="1"/>
  <c r="AB66" i="1"/>
  <c r="AA66" i="1"/>
  <c r="Z66" i="1"/>
  <c r="Y66" i="1"/>
  <c r="X66" i="1"/>
  <c r="W66" i="1"/>
  <c r="V66" i="1"/>
  <c r="U66" i="1"/>
  <c r="T66" i="1"/>
  <c r="AC65" i="1"/>
  <c r="AB65" i="1"/>
  <c r="AA65" i="1"/>
  <c r="Z65" i="1"/>
  <c r="Y65" i="1"/>
  <c r="X65" i="1"/>
  <c r="W65" i="1"/>
  <c r="V65" i="1"/>
  <c r="U65" i="1"/>
  <c r="T65" i="1"/>
  <c r="AC64" i="1"/>
  <c r="AB64" i="1"/>
  <c r="AA64" i="1"/>
  <c r="Z64" i="1"/>
  <c r="Y64" i="1"/>
  <c r="X64" i="1"/>
  <c r="W64" i="1"/>
  <c r="V64" i="1"/>
  <c r="U64" i="1"/>
  <c r="T64" i="1"/>
  <c r="AC63" i="1"/>
  <c r="AB63" i="1"/>
  <c r="AA63" i="1"/>
  <c r="Z63" i="1"/>
  <c r="Y63" i="1"/>
  <c r="X63" i="1"/>
  <c r="W63" i="1"/>
  <c r="V63" i="1"/>
  <c r="U63" i="1"/>
  <c r="T63" i="1"/>
  <c r="AC62" i="1"/>
  <c r="AB62" i="1"/>
  <c r="AA62" i="1"/>
  <c r="Z62" i="1"/>
  <c r="Y62" i="1"/>
  <c r="X62" i="1"/>
  <c r="W62" i="1"/>
  <c r="V62" i="1"/>
  <c r="U62" i="1"/>
  <c r="T62" i="1"/>
  <c r="AC61" i="1"/>
  <c r="AB61" i="1"/>
  <c r="AA61" i="1"/>
  <c r="Z61" i="1"/>
  <c r="Y61" i="1"/>
  <c r="X61" i="1"/>
  <c r="W61" i="1"/>
  <c r="V61" i="1"/>
  <c r="U61" i="1"/>
  <c r="T61" i="1"/>
  <c r="AC60" i="1"/>
  <c r="AB60" i="1"/>
  <c r="AA60" i="1"/>
  <c r="Z60" i="1"/>
  <c r="Y60" i="1"/>
  <c r="X60" i="1"/>
  <c r="W60" i="1"/>
  <c r="V60" i="1"/>
  <c r="U60" i="1"/>
  <c r="T60" i="1"/>
  <c r="AC59" i="1"/>
  <c r="AB59" i="1"/>
  <c r="AA59" i="1"/>
  <c r="Z59" i="1"/>
  <c r="Y59" i="1"/>
  <c r="X59" i="1"/>
  <c r="W59" i="1"/>
  <c r="V59" i="1"/>
  <c r="U59" i="1"/>
  <c r="T59" i="1"/>
  <c r="AC58" i="1"/>
  <c r="AB58" i="1"/>
  <c r="AA58" i="1"/>
  <c r="Z58" i="1"/>
  <c r="Y58" i="1"/>
  <c r="X58" i="1"/>
  <c r="W58" i="1"/>
  <c r="V58" i="1"/>
  <c r="U58" i="1"/>
  <c r="T58" i="1"/>
  <c r="AC57" i="1"/>
  <c r="AB57" i="1"/>
  <c r="AA57" i="1"/>
  <c r="Z57" i="1"/>
  <c r="Y57" i="1"/>
  <c r="X57" i="1"/>
  <c r="W57" i="1"/>
  <c r="V57" i="1"/>
  <c r="U57" i="1"/>
  <c r="T57" i="1"/>
  <c r="AC56" i="1"/>
  <c r="AB56" i="1"/>
  <c r="AA56" i="1"/>
  <c r="Z56" i="1"/>
  <c r="Y56" i="1"/>
  <c r="X56" i="1"/>
  <c r="W56" i="1"/>
  <c r="V56" i="1"/>
  <c r="U56" i="1"/>
  <c r="T56" i="1"/>
  <c r="AC55" i="1"/>
  <c r="AB55" i="1"/>
  <c r="AA55" i="1"/>
  <c r="Z55" i="1"/>
  <c r="Y55" i="1"/>
  <c r="X55" i="1"/>
  <c r="W55" i="1"/>
  <c r="V55" i="1"/>
  <c r="U55" i="1"/>
  <c r="T55" i="1"/>
  <c r="AC54" i="1"/>
  <c r="AB54" i="1"/>
  <c r="AA54" i="1"/>
  <c r="Z54" i="1"/>
  <c r="Y54" i="1"/>
  <c r="X54" i="1"/>
  <c r="W54" i="1"/>
  <c r="V54" i="1"/>
  <c r="U54" i="1"/>
  <c r="T54" i="1"/>
  <c r="AC53" i="1"/>
  <c r="AB53" i="1"/>
  <c r="AA53" i="1"/>
  <c r="Z53" i="1"/>
  <c r="Y53" i="1"/>
  <c r="X53" i="1"/>
  <c r="W53" i="1"/>
  <c r="V53" i="1"/>
  <c r="U53" i="1"/>
  <c r="T53" i="1"/>
  <c r="AC52" i="1"/>
  <c r="AB52" i="1"/>
  <c r="AA52" i="1"/>
  <c r="Z52" i="1"/>
  <c r="Y52" i="1"/>
  <c r="X52" i="1"/>
  <c r="W52" i="1"/>
  <c r="V52" i="1"/>
  <c r="U52" i="1"/>
  <c r="T52" i="1"/>
  <c r="AC51" i="1"/>
  <c r="AB51" i="1"/>
  <c r="AA51" i="1"/>
  <c r="Z51" i="1"/>
  <c r="Y51" i="1"/>
  <c r="X51" i="1"/>
  <c r="W51" i="1"/>
  <c r="V51" i="1"/>
  <c r="U51" i="1"/>
  <c r="T51" i="1"/>
  <c r="AC50" i="1"/>
  <c r="AB50" i="1"/>
  <c r="AA50" i="1"/>
  <c r="Z50" i="1"/>
  <c r="Y50" i="1"/>
  <c r="X50" i="1"/>
  <c r="W50" i="1"/>
  <c r="V50" i="1"/>
  <c r="U50" i="1"/>
  <c r="T50" i="1"/>
  <c r="AC49" i="1"/>
  <c r="AB49" i="1"/>
  <c r="AA49" i="1"/>
  <c r="Z49" i="1"/>
  <c r="Y49" i="1"/>
  <c r="X49" i="1"/>
  <c r="W49" i="1"/>
  <c r="V49" i="1"/>
  <c r="U49" i="1"/>
  <c r="T49" i="1"/>
  <c r="AC48" i="1"/>
  <c r="AB48" i="1"/>
  <c r="AA48" i="1"/>
  <c r="Z48" i="1"/>
  <c r="Y48" i="1"/>
  <c r="X48" i="1"/>
  <c r="W48" i="1"/>
  <c r="V48" i="1"/>
  <c r="U48" i="1"/>
  <c r="T48" i="1"/>
  <c r="AC47" i="1"/>
  <c r="AB47" i="1"/>
  <c r="AA47" i="1"/>
  <c r="Z47" i="1"/>
  <c r="Y47" i="1"/>
  <c r="X47" i="1"/>
  <c r="W47" i="1"/>
  <c r="V47" i="1"/>
  <c r="U47" i="1"/>
  <c r="T47" i="1"/>
  <c r="AC46" i="1"/>
  <c r="AB46" i="1"/>
  <c r="AA46" i="1"/>
  <c r="Z46" i="1"/>
  <c r="Y46" i="1"/>
  <c r="X46" i="1"/>
  <c r="W46" i="1"/>
  <c r="V46" i="1"/>
  <c r="U46" i="1"/>
  <c r="T46" i="1"/>
  <c r="AC45" i="1"/>
  <c r="AB45" i="1"/>
  <c r="AA45" i="1"/>
  <c r="Z45" i="1"/>
  <c r="Y45" i="1"/>
  <c r="X45" i="1"/>
  <c r="W45" i="1"/>
  <c r="V45" i="1"/>
  <c r="U45" i="1"/>
  <c r="T45" i="1"/>
  <c r="AC44" i="1"/>
  <c r="AB44" i="1"/>
  <c r="AA44" i="1"/>
  <c r="Z44" i="1"/>
  <c r="Y44" i="1"/>
  <c r="X44" i="1"/>
  <c r="W44" i="1"/>
  <c r="V44" i="1"/>
  <c r="U44" i="1"/>
  <c r="T44" i="1"/>
  <c r="AC43" i="1"/>
  <c r="AB43" i="1"/>
  <c r="AA43" i="1"/>
  <c r="Z43" i="1"/>
  <c r="Y43" i="1"/>
  <c r="X43" i="1"/>
  <c r="W43" i="1"/>
  <c r="V43" i="1"/>
  <c r="U43" i="1"/>
  <c r="T43" i="1"/>
  <c r="AC42" i="1"/>
  <c r="AB42" i="1"/>
  <c r="AA42" i="1"/>
  <c r="Z42" i="1"/>
  <c r="Y42" i="1"/>
  <c r="X42" i="1"/>
  <c r="W42" i="1"/>
  <c r="V42" i="1"/>
  <c r="U42" i="1"/>
  <c r="T42" i="1"/>
  <c r="AC41" i="1"/>
  <c r="AB41" i="1"/>
  <c r="AA41" i="1"/>
  <c r="Z41" i="1"/>
  <c r="Y41" i="1"/>
  <c r="X41" i="1"/>
  <c r="W41" i="1"/>
  <c r="V41" i="1"/>
  <c r="U41" i="1"/>
  <c r="T41" i="1"/>
  <c r="AC40" i="1"/>
  <c r="AB40" i="1"/>
  <c r="AA40" i="1"/>
  <c r="Z40" i="1"/>
  <c r="Y40" i="1"/>
  <c r="X40" i="1"/>
  <c r="W40" i="1"/>
  <c r="V40" i="1"/>
  <c r="U40" i="1"/>
  <c r="T40" i="1"/>
  <c r="AC39" i="1"/>
  <c r="AB39" i="1"/>
  <c r="AA39" i="1"/>
  <c r="Z39" i="1"/>
  <c r="Y39" i="1"/>
  <c r="X39" i="1"/>
  <c r="W39" i="1"/>
  <c r="V39" i="1"/>
  <c r="U39" i="1"/>
  <c r="T39" i="1"/>
  <c r="AC38" i="1"/>
  <c r="AB38" i="1"/>
  <c r="AA38" i="1"/>
  <c r="Z38" i="1"/>
  <c r="Y38" i="1"/>
  <c r="X38" i="1"/>
  <c r="W38" i="1"/>
  <c r="V38" i="1"/>
  <c r="U38" i="1"/>
  <c r="T38" i="1"/>
  <c r="AC37" i="1"/>
  <c r="AB37" i="1"/>
  <c r="AA37" i="1"/>
  <c r="Z37" i="1"/>
  <c r="Y37" i="1"/>
  <c r="X37" i="1"/>
  <c r="W37" i="1"/>
  <c r="V37" i="1"/>
  <c r="U37" i="1"/>
  <c r="T37" i="1"/>
  <c r="AC36" i="1"/>
  <c r="AB36" i="1"/>
  <c r="AA36" i="1"/>
  <c r="Z36" i="1"/>
  <c r="Y36" i="1"/>
  <c r="X36" i="1"/>
  <c r="W36" i="1"/>
  <c r="V36" i="1"/>
  <c r="U36" i="1"/>
  <c r="T36" i="1"/>
  <c r="AC35" i="1"/>
  <c r="AB35" i="1"/>
  <c r="AA35" i="1"/>
  <c r="Z35" i="1"/>
  <c r="Y35" i="1"/>
  <c r="X35" i="1"/>
  <c r="W35" i="1"/>
  <c r="V35" i="1"/>
  <c r="U35" i="1"/>
  <c r="T35" i="1"/>
  <c r="AC34" i="1"/>
  <c r="AB34" i="1"/>
  <c r="AA34" i="1"/>
  <c r="Z34" i="1"/>
  <c r="Y34" i="1"/>
  <c r="X34" i="1"/>
  <c r="W34" i="1"/>
  <c r="V34" i="1"/>
  <c r="U34" i="1"/>
  <c r="T34" i="1"/>
  <c r="AC33" i="1"/>
  <c r="AB33" i="1"/>
  <c r="AA33" i="1"/>
  <c r="Z33" i="1"/>
  <c r="Y33" i="1"/>
  <c r="X33" i="1"/>
  <c r="W33" i="1"/>
  <c r="V33" i="1"/>
  <c r="U33" i="1"/>
  <c r="T33" i="1"/>
  <c r="AC32" i="1"/>
  <c r="AB32" i="1"/>
  <c r="AA32" i="1"/>
  <c r="Z32" i="1"/>
  <c r="Y32" i="1"/>
  <c r="X32" i="1"/>
  <c r="W32" i="1"/>
  <c r="V32" i="1"/>
  <c r="U32" i="1"/>
  <c r="T32" i="1"/>
  <c r="AC31" i="1"/>
  <c r="AB31" i="1"/>
  <c r="AA31" i="1"/>
  <c r="Z31" i="1"/>
  <c r="Y31" i="1"/>
  <c r="X31" i="1"/>
  <c r="W31" i="1"/>
  <c r="V31" i="1"/>
  <c r="U31" i="1"/>
  <c r="T31" i="1"/>
  <c r="AC30" i="1"/>
  <c r="AB30" i="1"/>
  <c r="AA30" i="1"/>
  <c r="Z30" i="1"/>
  <c r="Y30" i="1"/>
  <c r="X30" i="1"/>
  <c r="W30" i="1"/>
  <c r="V30" i="1"/>
  <c r="U30" i="1"/>
  <c r="T30" i="1"/>
  <c r="AC29" i="1"/>
  <c r="AB29" i="1"/>
  <c r="AA29" i="1"/>
  <c r="Z29" i="1"/>
  <c r="Y29" i="1"/>
  <c r="X29" i="1"/>
  <c r="W29" i="1"/>
  <c r="V29" i="1"/>
  <c r="U29" i="1"/>
  <c r="T29" i="1"/>
  <c r="AC28" i="1"/>
  <c r="AB28" i="1"/>
  <c r="AA28" i="1"/>
  <c r="Z28" i="1"/>
  <c r="Y28" i="1"/>
  <c r="X28" i="1"/>
  <c r="W28" i="1"/>
  <c r="V28" i="1"/>
  <c r="U28" i="1"/>
  <c r="T28" i="1"/>
  <c r="AC27" i="1"/>
  <c r="AB27" i="1"/>
  <c r="AA27" i="1"/>
  <c r="Z27" i="1"/>
  <c r="Y27" i="1"/>
  <c r="X27" i="1"/>
  <c r="W27" i="1"/>
  <c r="V27" i="1"/>
  <c r="U27" i="1"/>
  <c r="T27" i="1"/>
  <c r="AC26" i="1"/>
  <c r="AB26" i="1"/>
  <c r="AA26" i="1"/>
  <c r="Z26" i="1"/>
  <c r="Y26" i="1"/>
  <c r="X26" i="1"/>
  <c r="W26" i="1"/>
  <c r="V26" i="1"/>
  <c r="U26" i="1"/>
  <c r="T26" i="1"/>
  <c r="AC25" i="1"/>
  <c r="AB25" i="1"/>
  <c r="AA25" i="1"/>
  <c r="Z25" i="1"/>
  <c r="Y25" i="1"/>
  <c r="X25" i="1"/>
  <c r="W25" i="1"/>
  <c r="V25" i="1"/>
  <c r="U25" i="1"/>
  <c r="T25" i="1"/>
  <c r="AC24" i="1"/>
  <c r="AB24" i="1"/>
  <c r="AA24" i="1"/>
  <c r="Z24" i="1"/>
  <c r="Y24" i="1"/>
  <c r="X24" i="1"/>
  <c r="W24" i="1"/>
  <c r="V24" i="1"/>
  <c r="U24" i="1"/>
  <c r="T24" i="1"/>
  <c r="AC23" i="1"/>
  <c r="AB23" i="1"/>
  <c r="AA23" i="1"/>
  <c r="Z23" i="1"/>
  <c r="Y23" i="1"/>
  <c r="X23" i="1"/>
  <c r="W23" i="1"/>
  <c r="V23" i="1"/>
  <c r="U23" i="1"/>
  <c r="T23" i="1"/>
  <c r="AC22" i="1"/>
  <c r="AB22" i="1"/>
  <c r="AA22" i="1"/>
  <c r="Z22" i="1"/>
  <c r="Y22" i="1"/>
  <c r="X22" i="1"/>
  <c r="W22" i="1"/>
  <c r="V22" i="1"/>
  <c r="U22" i="1"/>
  <c r="T22" i="1"/>
  <c r="AC21" i="1"/>
  <c r="AB21" i="1"/>
  <c r="AA21" i="1"/>
  <c r="Z21" i="1"/>
  <c r="Y21" i="1"/>
  <c r="X21" i="1"/>
  <c r="W21" i="1"/>
  <c r="V21" i="1"/>
  <c r="U21" i="1"/>
  <c r="T21" i="1"/>
  <c r="AC20" i="1"/>
  <c r="AB20" i="1"/>
  <c r="AA20" i="1"/>
  <c r="Z20" i="1"/>
  <c r="Y20" i="1"/>
  <c r="X20" i="1"/>
  <c r="W20" i="1"/>
  <c r="V20" i="1"/>
  <c r="U20" i="1"/>
  <c r="T20" i="1"/>
  <c r="AC19" i="1"/>
  <c r="AB19" i="1"/>
  <c r="AA19" i="1"/>
  <c r="Z19" i="1"/>
  <c r="Y19" i="1"/>
  <c r="X19" i="1"/>
  <c r="W19" i="1"/>
  <c r="V19" i="1"/>
  <c r="U19" i="1"/>
  <c r="T19" i="1"/>
  <c r="AC18" i="1"/>
  <c r="AB18" i="1"/>
  <c r="AA18" i="1"/>
  <c r="Z18" i="1"/>
  <c r="Y18" i="1"/>
  <c r="X18" i="1"/>
  <c r="W18" i="1"/>
  <c r="V18" i="1"/>
  <c r="U18" i="1"/>
  <c r="T18" i="1"/>
  <c r="AC17" i="1"/>
  <c r="AB17" i="1"/>
  <c r="AA17" i="1"/>
  <c r="Z17" i="1"/>
  <c r="Y17" i="1"/>
  <c r="X17" i="1"/>
  <c r="W17" i="1"/>
  <c r="V17" i="1"/>
  <c r="U17" i="1"/>
  <c r="T17" i="1"/>
  <c r="AC16" i="1"/>
  <c r="AB16" i="1"/>
  <c r="AA16" i="1"/>
  <c r="Z16" i="1"/>
  <c r="Y16" i="1"/>
  <c r="X16" i="1"/>
  <c r="W16" i="1"/>
  <c r="V16" i="1"/>
  <c r="U16" i="1"/>
  <c r="T16" i="1"/>
  <c r="AC15" i="1"/>
  <c r="AB15" i="1"/>
  <c r="AA15" i="1"/>
  <c r="Z15" i="1"/>
  <c r="Y15" i="1"/>
  <c r="X15" i="1"/>
  <c r="W15" i="1"/>
  <c r="V15" i="1"/>
  <c r="U15" i="1"/>
  <c r="T15" i="1"/>
  <c r="AC14" i="1"/>
  <c r="AB14" i="1"/>
  <c r="AA14" i="1"/>
  <c r="Z14" i="1"/>
  <c r="Y14" i="1"/>
  <c r="X14" i="1"/>
  <c r="W14" i="1"/>
  <c r="V14" i="1"/>
  <c r="U14" i="1"/>
  <c r="T14" i="1"/>
  <c r="AC13" i="1"/>
  <c r="AB13" i="1"/>
  <c r="AA13" i="1"/>
  <c r="Z13" i="1"/>
  <c r="Y13" i="1"/>
  <c r="X13" i="1"/>
  <c r="W13" i="1"/>
  <c r="V13" i="1"/>
  <c r="U13" i="1"/>
  <c r="T13" i="1"/>
  <c r="AC11" i="1"/>
  <c r="AB11" i="1"/>
  <c r="AA11" i="1"/>
  <c r="Z11" i="1"/>
  <c r="Y11" i="1"/>
  <c r="X11" i="1"/>
  <c r="W11" i="1"/>
  <c r="V11" i="1"/>
  <c r="U11" i="1"/>
  <c r="T11" i="1"/>
  <c r="U115" i="1" l="1"/>
  <c r="Z103" i="1"/>
  <c r="V112" i="1"/>
  <c r="AC128" i="1"/>
  <c r="AB128" i="1"/>
  <c r="AA128" i="1"/>
  <c r="Z128" i="1"/>
  <c r="Y128" i="1"/>
  <c r="X128" i="1"/>
  <c r="W128" i="1"/>
  <c r="V128" i="1"/>
  <c r="U128" i="1"/>
  <c r="AC127" i="1"/>
  <c r="AB127" i="1"/>
  <c r="AA127" i="1"/>
  <c r="Z127" i="1"/>
  <c r="Y127" i="1"/>
  <c r="X127" i="1"/>
  <c r="W127" i="1"/>
  <c r="V127" i="1"/>
  <c r="U127" i="1"/>
  <c r="AC126" i="1"/>
  <c r="AB126" i="1"/>
  <c r="AA126" i="1"/>
  <c r="Z126" i="1"/>
  <c r="Y126" i="1"/>
  <c r="X126" i="1"/>
  <c r="W126" i="1"/>
  <c r="V126" i="1"/>
  <c r="U126" i="1"/>
  <c r="AC125" i="1"/>
  <c r="AB125" i="1"/>
  <c r="AA125" i="1"/>
  <c r="Z125" i="1"/>
  <c r="Y125" i="1"/>
  <c r="X125" i="1"/>
  <c r="W125" i="1"/>
  <c r="V125" i="1"/>
  <c r="U125" i="1"/>
  <c r="AC124" i="1"/>
  <c r="AB124" i="1"/>
  <c r="AA124" i="1"/>
  <c r="Z124" i="1"/>
  <c r="Y124" i="1"/>
  <c r="X124" i="1"/>
  <c r="W124" i="1"/>
  <c r="V124" i="1"/>
  <c r="U124" i="1"/>
  <c r="AC123" i="1"/>
  <c r="AB123" i="1"/>
  <c r="AA123" i="1"/>
  <c r="Z123" i="1"/>
  <c r="Y123" i="1"/>
  <c r="X123" i="1"/>
  <c r="W123" i="1"/>
  <c r="V123" i="1"/>
  <c r="U123" i="1"/>
  <c r="AC122" i="1"/>
  <c r="AB122" i="1"/>
  <c r="AA122" i="1"/>
  <c r="Z122" i="1"/>
  <c r="Y122" i="1"/>
  <c r="X122" i="1"/>
  <c r="W122" i="1"/>
  <c r="V122" i="1"/>
  <c r="U122" i="1"/>
  <c r="E103" i="1"/>
  <c r="E102" i="1"/>
  <c r="F102" i="1" s="1"/>
  <c r="Y115" i="1"/>
  <c r="X114" i="1"/>
  <c r="AB113" i="1"/>
  <c r="Y112" i="1"/>
  <c r="AC111" i="1"/>
  <c r="X109" i="1"/>
  <c r="Y103" i="1"/>
  <c r="AC102" i="1" l="1"/>
  <c r="W113" i="1"/>
  <c r="AC112" i="1"/>
  <c r="Y111" i="1"/>
  <c r="Z102" i="1"/>
  <c r="T113" i="1"/>
  <c r="AC113" i="1"/>
  <c r="AA109" i="1"/>
  <c r="AC110" i="1"/>
  <c r="Y110" i="1"/>
  <c r="AA103" i="1"/>
  <c r="W103" i="1"/>
  <c r="AA112" i="1"/>
  <c r="W112" i="1"/>
  <c r="AB114" i="1"/>
  <c r="U113" i="1"/>
  <c r="W111" i="1"/>
  <c r="Y109" i="1"/>
  <c r="AA102" i="1"/>
  <c r="Z115" i="1"/>
  <c r="AA110" i="1"/>
  <c r="AC115" i="1"/>
  <c r="V114" i="1"/>
  <c r="X112" i="1"/>
  <c r="Z110" i="1"/>
  <c r="AB103" i="1"/>
  <c r="AB109" i="1"/>
  <c r="T112" i="1"/>
  <c r="AA114" i="1"/>
  <c r="V109" i="1"/>
  <c r="Z109" i="1"/>
  <c r="Z113" i="1"/>
  <c r="V113" i="1"/>
  <c r="Z112" i="1"/>
  <c r="AB110" i="1"/>
  <c r="W102" i="1"/>
  <c r="V115" i="1"/>
  <c r="X113" i="1"/>
  <c r="W110" i="1"/>
  <c r="AA113" i="1"/>
  <c r="V110" i="1"/>
  <c r="X103" i="1"/>
  <c r="AC103" i="1"/>
  <c r="Y114" i="1"/>
  <c r="U114" i="1"/>
  <c r="AC114" i="1"/>
  <c r="X110" i="1"/>
  <c r="T114" i="1"/>
  <c r="X102" i="1"/>
  <c r="AB102" i="1"/>
  <c r="AB111" i="1"/>
  <c r="X111" i="1"/>
  <c r="X115" i="1"/>
  <c r="AB115" i="1"/>
  <c r="W115" i="1"/>
  <c r="AA115" i="1"/>
  <c r="Y113" i="1"/>
  <c r="AA111" i="1"/>
  <c r="AC109" i="1"/>
  <c r="V103" i="1"/>
  <c r="W114" i="1"/>
  <c r="U112" i="1"/>
  <c r="V102" i="1"/>
  <c r="Z114" i="1"/>
  <c r="AB112" i="1"/>
  <c r="W109" i="1"/>
  <c r="Y102" i="1"/>
  <c r="Z111" i="1"/>
  <c r="V111" i="1"/>
  <c r="T115" i="1"/>
  <c r="F103" i="1"/>
  <c r="E122" i="1"/>
  <c r="F122" i="1" l="1"/>
  <c r="T134" i="1" l="1"/>
  <c r="G13" i="2" l="1"/>
  <c r="G12" i="2"/>
  <c r="G11" i="2"/>
  <c r="G10" i="2"/>
  <c r="G9" i="2"/>
  <c r="G8" i="2"/>
  <c r="G7" i="2"/>
  <c r="G6" i="2"/>
  <c r="G5" i="2"/>
  <c r="G4" i="2"/>
  <c r="D13" i="2"/>
  <c r="D12" i="2"/>
  <c r="D11" i="2"/>
  <c r="D10" i="2"/>
  <c r="D9" i="2"/>
  <c r="D8" i="2"/>
  <c r="D7" i="2"/>
  <c r="D6" i="2"/>
  <c r="D5" i="2"/>
  <c r="D4" i="2"/>
  <c r="C13" i="2"/>
  <c r="C12" i="2"/>
  <c r="C11" i="2"/>
  <c r="C10" i="2"/>
  <c r="C9" i="2"/>
  <c r="C8" i="2"/>
  <c r="C7" i="2"/>
  <c r="C6" i="2"/>
  <c r="C5" i="2"/>
  <c r="C4" i="2"/>
  <c r="C5" i="1"/>
  <c r="E12" i="2" s="1"/>
  <c r="E5" i="2" l="1"/>
  <c r="E9" i="2"/>
  <c r="E13" i="2"/>
  <c r="E6" i="2"/>
  <c r="E10" i="2"/>
  <c r="E7" i="2"/>
  <c r="E11" i="2"/>
  <c r="E4" i="2"/>
  <c r="E8" i="2"/>
  <c r="H7" i="1" l="1"/>
  <c r="F97" i="1" l="1"/>
  <c r="F96" i="1" l="1"/>
  <c r="F98" i="1" l="1"/>
  <c r="H22" i="2"/>
  <c r="H23" i="2"/>
  <c r="H15" i="2" l="1"/>
  <c r="C6" i="1"/>
  <c r="H148" i="1"/>
  <c r="B13" i="2" s="1"/>
  <c r="H147" i="1"/>
  <c r="B12" i="2" s="1"/>
  <c r="H146" i="1"/>
  <c r="B11" i="2" s="1"/>
  <c r="H145" i="1"/>
  <c r="B10" i="2" s="1"/>
  <c r="H144" i="1"/>
  <c r="B9" i="2" s="1"/>
  <c r="H143" i="1"/>
  <c r="B8" i="2" s="1"/>
  <c r="H142" i="1"/>
  <c r="B7" i="2" s="1"/>
  <c r="H141" i="1"/>
  <c r="B6" i="2" s="1"/>
  <c r="H140" i="1"/>
  <c r="B5" i="2" s="1"/>
  <c r="H139" i="1"/>
  <c r="B4" i="2" s="1"/>
  <c r="G3" i="2"/>
  <c r="F3" i="2"/>
  <c r="E3" i="2"/>
  <c r="D3" i="2"/>
  <c r="C3" i="2"/>
  <c r="B3" i="2"/>
  <c r="Q7" i="1"/>
  <c r="P7" i="1"/>
  <c r="O7" i="1"/>
  <c r="N7" i="1"/>
  <c r="M7" i="1"/>
  <c r="L7" i="1"/>
  <c r="K7" i="1"/>
  <c r="J7" i="1"/>
  <c r="I7" i="1"/>
  <c r="E94" i="1"/>
  <c r="E90" i="1"/>
  <c r="E89" i="1"/>
  <c r="E88" i="1"/>
  <c r="F91" i="1" l="1"/>
  <c r="F95" i="1"/>
  <c r="F88" i="1"/>
  <c r="F92" i="1"/>
  <c r="F89" i="1"/>
  <c r="F93" i="1"/>
  <c r="F90" i="1"/>
  <c r="F94" i="1"/>
  <c r="F10" i="2"/>
  <c r="F6" i="2"/>
  <c r="F13" i="2"/>
  <c r="F9" i="2"/>
  <c r="F5" i="2"/>
  <c r="F12" i="2"/>
  <c r="F8" i="2"/>
  <c r="F4" i="2"/>
  <c r="F11" i="2"/>
  <c r="F7" i="2"/>
  <c r="H18" i="2"/>
  <c r="F99" i="1" l="1"/>
  <c r="T136" i="1"/>
  <c r="Q134" i="1"/>
  <c r="Q135" i="1" s="1"/>
  <c r="L134" i="1"/>
  <c r="L135" i="1" s="1"/>
  <c r="P134" i="1"/>
  <c r="P135" i="1" s="1"/>
  <c r="M134" i="1"/>
  <c r="M135" i="1" s="1"/>
  <c r="I134" i="1"/>
  <c r="I135" i="1" s="1"/>
  <c r="O134" i="1"/>
  <c r="O135" i="1" s="1"/>
  <c r="J134" i="1"/>
  <c r="J135" i="1" s="1"/>
  <c r="H24" i="2" l="1"/>
  <c r="N134" i="1"/>
  <c r="N135" i="1" s="1"/>
  <c r="K134" i="1"/>
  <c r="K135" i="1" s="1"/>
  <c r="H134" i="1"/>
  <c r="H19" i="2"/>
  <c r="H20" i="2" s="1"/>
  <c r="H135" i="1" l="1"/>
  <c r="F134" i="1"/>
  <c r="F136" i="1" s="1"/>
  <c r="I99" i="1"/>
  <c r="H26" i="2"/>
  <c r="P136" i="1"/>
  <c r="O12" i="2" s="1"/>
  <c r="P99" i="1"/>
  <c r="N99" i="1"/>
  <c r="N136" i="1"/>
  <c r="O10" i="2" s="1"/>
  <c r="J99" i="1"/>
  <c r="J136" i="1"/>
  <c r="O6" i="2" s="1"/>
  <c r="I136" i="1" l="1"/>
  <c r="O5" i="2" s="1"/>
  <c r="K99" i="1"/>
  <c r="K136" i="1"/>
  <c r="O7" i="2" s="1"/>
  <c r="M99" i="1"/>
  <c r="M136" i="1"/>
  <c r="O9" i="2" s="1"/>
  <c r="L99" i="1"/>
  <c r="L136" i="1"/>
  <c r="O8" i="2" s="1"/>
  <c r="H136" i="1"/>
  <c r="H99" i="1"/>
  <c r="Q99" i="1"/>
  <c r="Q136" i="1"/>
  <c r="O13" i="2" s="1"/>
  <c r="O136" i="1"/>
  <c r="O11" i="2" s="1"/>
  <c r="O99" i="1"/>
  <c r="O4" i="2" l="1"/>
  <c r="O14" i="2" s="1"/>
</calcChain>
</file>

<file path=xl/comments1.xml><?xml version="1.0" encoding="utf-8"?>
<comments xmlns="http://schemas.openxmlformats.org/spreadsheetml/2006/main">
  <authors>
    <author>Karl Wendell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Enter the date submitted to Fixed Assets for PO
(Ex. MM-DD-YYYY)</t>
        </r>
      </text>
    </comment>
    <comment ref="C4" authorId="0" shapeId="0">
      <text>
        <r>
          <rPr>
            <sz val="8"/>
            <color indexed="81"/>
            <rFont val="Tahoma"/>
            <family val="2"/>
          </rPr>
          <t>Type in the Franchise # for the location in which the containers were repaired.
(Ex. If you submitting the reimbursement for Chicago, IL then you would type 26)</t>
        </r>
      </text>
    </comment>
    <comment ref="C5" authorId="0" shapeId="0">
      <text>
        <r>
          <rPr>
            <sz val="8"/>
            <color indexed="81"/>
            <rFont val="Tahoma"/>
            <family val="2"/>
          </rPr>
          <t xml:space="preserve">The name of the location that corresponds with the Market # listed above will auto-populate here. 
</t>
        </r>
      </text>
    </comment>
    <comment ref="H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I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J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K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L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M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N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O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P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Q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C6" authorId="0" shapeId="0">
      <text>
        <r>
          <rPr>
            <sz val="8"/>
            <color indexed="81"/>
            <rFont val="Tahoma"/>
            <family val="2"/>
          </rPr>
          <t xml:space="preserve">Your company legal name will auto-populate as the way we have it.  If it is different, please contact us to get it corrected. </t>
        </r>
      </text>
    </comment>
    <comment ref="H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I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J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K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L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M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N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O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P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Q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C7" authorId="0" shapeId="0">
      <text>
        <r>
          <rPr>
            <sz val="8"/>
            <color indexed="81"/>
            <rFont val="Tahoma"/>
            <family val="2"/>
          </rPr>
          <t>Type the first and last name of the person who is filling out this form.
(Ex. John Doe)</t>
        </r>
      </text>
    </comment>
    <comment ref="C8" authorId="0" shapeId="0">
      <text>
        <r>
          <rPr>
            <sz val="8"/>
            <color indexed="81"/>
            <rFont val="Tahoma"/>
            <family val="2"/>
          </rPr>
          <t xml:space="preserve">Type in your contact phone number.
(Ex. 727-538-6300)
</t>
        </r>
      </text>
    </comment>
    <comment ref="H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I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J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K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M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N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O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P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Q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E76" authorId="0" shapeId="0">
      <text>
        <r>
          <rPr>
            <sz val="9"/>
            <color indexed="81"/>
            <rFont val="Tahoma"/>
            <family val="2"/>
          </rPr>
          <t xml:space="preserve">
Each gallon can cover up to 150 rust spots</t>
        </r>
      </text>
    </comment>
    <comment ref="H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I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J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K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L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M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N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O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P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Q76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S76" authorId="0" shapeId="0">
      <text>
        <r>
          <rPr>
            <b/>
            <sz val="9"/>
            <color indexed="81"/>
            <rFont val="Tahoma"/>
            <family val="2"/>
          </rPr>
          <t>Karl Wendell:</t>
        </r>
        <r>
          <rPr>
            <sz val="9"/>
            <color indexed="81"/>
            <rFont val="Tahoma"/>
            <family val="2"/>
          </rPr>
          <t xml:space="preserve">
1 hour for whole gallon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In this cell, type in the part number for the part name you typed in the cell to the right, if known.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Enter an additional part not listed above.  It may be subject to approval prior to being reimbursed.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Type in the amount that is cost for each part.
(Ex.if you used 5 dowels and each dowel cost 2.31, you would type 2.31)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L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</commentList>
</comments>
</file>

<file path=xl/comments2.xml><?xml version="1.0" encoding="utf-8"?>
<comments xmlns="http://schemas.openxmlformats.org/spreadsheetml/2006/main">
  <authors>
    <author>Karl Wendell</author>
  </authors>
  <commentList>
    <comment ref="I4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4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4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5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5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6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6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6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7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7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7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8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8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9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9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0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0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0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1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1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1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2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2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2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3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3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</commentList>
</comments>
</file>

<file path=xl/sharedStrings.xml><?xml version="1.0" encoding="utf-8"?>
<sst xmlns="http://schemas.openxmlformats.org/spreadsheetml/2006/main" count="1091" uniqueCount="524">
  <si>
    <t>PSI101</t>
  </si>
  <si>
    <t>Labor 
Man-Hours</t>
  </si>
  <si>
    <t>Total Quantity</t>
  </si>
  <si>
    <t>X$35.00/ hour</t>
  </si>
  <si>
    <t>List
Price</t>
  </si>
  <si>
    <t>Total 
Cost</t>
  </si>
  <si>
    <t>Part No.</t>
  </si>
  <si>
    <t>Decal, Lift</t>
  </si>
  <si>
    <t>CLEANER</t>
  </si>
  <si>
    <t>Approved by &amp; Date:</t>
  </si>
  <si>
    <t>PO Number</t>
  </si>
  <si>
    <t>Date Repaired</t>
  </si>
  <si>
    <t>Parts Description</t>
  </si>
  <si>
    <t>Labor Description</t>
  </si>
  <si>
    <t>Total Labor</t>
  </si>
  <si>
    <t>Reimbursement Total (Parts, Freight and Labor)</t>
  </si>
  <si>
    <t>Total Parts and Freight</t>
  </si>
  <si>
    <t>***Section below is for use by Fixed Assets***</t>
  </si>
  <si>
    <t>Repair Count</t>
  </si>
  <si>
    <t>Submitted By</t>
  </si>
  <si>
    <t>Phone Number</t>
  </si>
  <si>
    <t>PO Issued By</t>
  </si>
  <si>
    <t>Comments</t>
  </si>
  <si>
    <t>PO Issue Date</t>
  </si>
  <si>
    <t>PO Issue Week Ending</t>
  </si>
  <si>
    <t>Task #</t>
  </si>
  <si>
    <t>Task</t>
  </si>
  <si>
    <t>Completed By</t>
  </si>
  <si>
    <t>Audit for unit number and repair history</t>
  </si>
  <si>
    <t>Fixed Assets</t>
  </si>
  <si>
    <t>Parts and Service</t>
  </si>
  <si>
    <t>Submit payment</t>
  </si>
  <si>
    <t>Worksheet</t>
  </si>
  <si>
    <t>C3</t>
  </si>
  <si>
    <t>C4</t>
  </si>
  <si>
    <t>C7</t>
  </si>
  <si>
    <t>H5 : Q5</t>
  </si>
  <si>
    <t>I4 : I13</t>
  </si>
  <si>
    <t>J4 : J13</t>
  </si>
  <si>
    <t>K4 : K13</t>
  </si>
  <si>
    <t>L4 : L13</t>
  </si>
  <si>
    <t>H6 : Q6</t>
  </si>
  <si>
    <t>PODS - BX Repair PO Record</t>
  </si>
  <si>
    <t>Cell(s)</t>
  </si>
  <si>
    <t>Approved Amount</t>
  </si>
  <si>
    <t>Date Submitted</t>
  </si>
  <si>
    <t>Portable Storage Systems, Inc.</t>
  </si>
  <si>
    <t>Portable Storage, Inc.</t>
  </si>
  <si>
    <t>Ultimate Storage, Inc.</t>
  </si>
  <si>
    <t>Premier Portable Storage, Inc.</t>
  </si>
  <si>
    <t>On Demand Storage, LLC.</t>
  </si>
  <si>
    <t>Virginia Portable Storage, L.L.C.</t>
  </si>
  <si>
    <t>Austin Portable Storage, LLC</t>
  </si>
  <si>
    <t>Gulf Storage Partners, LP</t>
  </si>
  <si>
    <t>Desert Portable Storage, LLC</t>
  </si>
  <si>
    <t>Coyote Portable Storage, LLC</t>
  </si>
  <si>
    <t>Bluegrass Portable Storage, LLC</t>
  </si>
  <si>
    <t>Wisconsin Portable Storage, LLC</t>
  </si>
  <si>
    <t>Connecticut Portable Storage, LLC</t>
  </si>
  <si>
    <t>Rhode Island Portable Storage, LLC</t>
  </si>
  <si>
    <t>Gulfcoast Portable Storage, Inc</t>
  </si>
  <si>
    <t>San Antonio Portable Storage, LLC</t>
  </si>
  <si>
    <t>Cactus Portable Storage, LLC</t>
  </si>
  <si>
    <t>Portable Storage of Toledo, LLC</t>
  </si>
  <si>
    <t>New Orleans Portable Storage, LLC</t>
  </si>
  <si>
    <t>Bay Area Portable Storage, LLC</t>
  </si>
  <si>
    <t>Portable Storage of Nebraska, LLC</t>
  </si>
  <si>
    <t>Ark-La-Tex Portable Storage LLC</t>
  </si>
  <si>
    <t>California Portable Storage, Inc</t>
  </si>
  <si>
    <t>Packerland Portable Storage, Inc</t>
  </si>
  <si>
    <t>RJO Inc.</t>
  </si>
  <si>
    <t>INT`L WAREHOUSING, INC. PODS 128</t>
  </si>
  <si>
    <t>Canfield Portable Storage, LLC</t>
  </si>
  <si>
    <t>Australian Portable Storage Pty Ltd</t>
  </si>
  <si>
    <t>Tri Lakes Portable Storage, LLC</t>
  </si>
  <si>
    <t>Mobile Storage of Calgary</t>
  </si>
  <si>
    <t>CTC Distributing Ltd.</t>
  </si>
  <si>
    <t>PODS Winnipeg</t>
  </si>
  <si>
    <t>PODS Edmonton</t>
  </si>
  <si>
    <t>Reference / Invoice #:</t>
  </si>
  <si>
    <t>Container Number</t>
  </si>
  <si>
    <t>C8</t>
  </si>
  <si>
    <t>Total:</t>
  </si>
  <si>
    <t>Franchisee Additional Comments / Notes about repairs to the Containers listed above.</t>
  </si>
  <si>
    <t>Quantity / Container</t>
  </si>
  <si>
    <t>Total Heavy Parts</t>
  </si>
  <si>
    <t>Total Light Parts</t>
  </si>
  <si>
    <t>Total Light Labor</t>
  </si>
  <si>
    <t>Total Heavy Labor</t>
  </si>
  <si>
    <t>Total Parts</t>
  </si>
  <si>
    <t>Total Request</t>
  </si>
  <si>
    <t>L</t>
  </si>
  <si>
    <t>H</t>
  </si>
  <si>
    <t>Comments:</t>
  </si>
  <si>
    <t>1.)</t>
  </si>
  <si>
    <t>Save and e-mail to FixedAssets@pods.com</t>
  </si>
  <si>
    <t>Corp?</t>
  </si>
  <si>
    <t xml:space="preserve">To Your Door Moving &amp; Storage, Inc. </t>
  </si>
  <si>
    <t>River City Portable Moving &amp; Storage LLC</t>
  </si>
  <si>
    <t>Portable Storage of North Carolina, LLC</t>
  </si>
  <si>
    <t>Capital City Moving &amp; Storage, LLC</t>
  </si>
  <si>
    <t>Northwest Arkansas Portable Storage, Inc</t>
  </si>
  <si>
    <t>PODS Moving &amp; Storage Hawai`i</t>
  </si>
  <si>
    <t>Portable Storage of Central Texas, LLC</t>
  </si>
  <si>
    <t>Central Louisiana Portable Storage, LLC</t>
  </si>
  <si>
    <t>Master Franchisee List</t>
  </si>
  <si>
    <t>Franchisee</t>
  </si>
  <si>
    <t>Attachment</t>
  </si>
  <si>
    <t>N/A</t>
  </si>
  <si>
    <t>M4 : M13</t>
  </si>
  <si>
    <t>PWD700</t>
  </si>
  <si>
    <t>Fiberglass Quick Patch Small 3"x 6" (UV Activated)</t>
  </si>
  <si>
    <t>PWD701</t>
  </si>
  <si>
    <t>Fiberglass Quick Patch Medium 6"x 9" (UV Activated)</t>
  </si>
  <si>
    <t>IF / Local</t>
  </si>
  <si>
    <t>PTA201X</t>
  </si>
  <si>
    <t>PTA202X</t>
  </si>
  <si>
    <t>Total Labor Hours</t>
  </si>
  <si>
    <r>
      <t>Tape, reflective-red</t>
    </r>
    <r>
      <rPr>
        <b/>
        <sz val="10"/>
        <rFont val="Arial"/>
        <family val="2"/>
      </rPr>
      <t xml:space="preserve"> (Enter qty. by the foot)</t>
    </r>
  </si>
  <si>
    <t>PODS IF - (Type in Hub Location)</t>
  </si>
  <si>
    <t>PODS Manufacturing (Enter Hub Location)</t>
  </si>
  <si>
    <t>(Type in Market #)</t>
  </si>
  <si>
    <t>Market Number</t>
  </si>
  <si>
    <t>Market Location</t>
  </si>
  <si>
    <t>Market Legal Name</t>
  </si>
  <si>
    <t>(Type in First and Last Name)</t>
  </si>
  <si>
    <t>(Type in 10 digit Phone Number)</t>
  </si>
  <si>
    <t>(Auto-populates after Mkt # is entered)</t>
  </si>
  <si>
    <t>Market</t>
  </si>
  <si>
    <t>Identify I-F containers at your market that need repair</t>
  </si>
  <si>
    <t>Type the date the form was filled out</t>
  </si>
  <si>
    <t>Type your Market Number here</t>
  </si>
  <si>
    <t>Type parts quantities needed for repair per container</t>
  </si>
  <si>
    <t>Type any additional comments (if needed)</t>
  </si>
  <si>
    <t>Type additional comments (if needed or as required)</t>
  </si>
  <si>
    <t>Type PO Number for each container</t>
  </si>
  <si>
    <t>Type PO Issue Date for each container</t>
  </si>
  <si>
    <t>Type PO Issue Week Ending date for each container</t>
  </si>
  <si>
    <t>Type PO Issued By for each container</t>
  </si>
  <si>
    <t>Type comments for each container (if needed)</t>
  </si>
  <si>
    <t>Return PO approval to Market</t>
  </si>
  <si>
    <t>Complete repairs after PO received</t>
  </si>
  <si>
    <t>Type date repaired</t>
  </si>
  <si>
    <t>Amount Reimbursed:</t>
  </si>
  <si>
    <t>Fill out only the yellow highlighted sections</t>
  </si>
  <si>
    <t>Type first and last of person filling out form</t>
  </si>
  <si>
    <t>Evansville, IN</t>
  </si>
  <si>
    <t>PODS Enterprises, LLC</t>
  </si>
  <si>
    <t>Yes</t>
  </si>
  <si>
    <t>Fran</t>
  </si>
  <si>
    <t>RBMS Market #</t>
  </si>
  <si>
    <t>PODS Market Name</t>
  </si>
  <si>
    <t>Part #</t>
  </si>
  <si>
    <t>Description</t>
  </si>
  <si>
    <t>PODS Enterprises, LLC - Joint Venture</t>
  </si>
  <si>
    <t>Type your 10-digit Phone Number with or w/o dashes</t>
  </si>
  <si>
    <t>Type the container number(s) that need repair</t>
  </si>
  <si>
    <t>Attach at least 2 clear photos of each heavy repair area making sure to include the container number and/or serial number</t>
  </si>
  <si>
    <t>Save form and e-mail to FixedAssets@pods.com</t>
  </si>
  <si>
    <t>Submit for PO approval - Heavy Repairs only</t>
  </si>
  <si>
    <t>IF Repair Reimbursement</t>
  </si>
  <si>
    <t>IF PO Record</t>
  </si>
  <si>
    <t>PODS - Inter-Franchise Repair Reimbursement Form Instructions</t>
  </si>
  <si>
    <r>
      <t xml:space="preserve">Labor Below Red Line is calculated as Heavy Repair Labor and Require a PO Prior to Completion of Repair.  </t>
    </r>
    <r>
      <rPr>
        <b/>
        <sz val="10"/>
        <color rgb="FFFF0000"/>
        <rFont val="Arial"/>
        <family val="2"/>
      </rPr>
      <t xml:space="preserve">Any Reimbursement Requests for Heavy Repairs </t>
    </r>
    <r>
      <rPr>
        <b/>
        <i/>
        <u/>
        <sz val="10"/>
        <color rgb="FFFF0000"/>
        <rFont val="Arial"/>
        <family val="2"/>
      </rPr>
      <t>WITHOUT</t>
    </r>
    <r>
      <rPr>
        <b/>
        <sz val="10"/>
        <color rgb="FFFF0000"/>
        <rFont val="Arial"/>
        <family val="2"/>
      </rPr>
      <t xml:space="preserve"> a PO Approval </t>
    </r>
    <r>
      <rPr>
        <b/>
        <i/>
        <u/>
        <sz val="10"/>
        <color rgb="FFFF0000"/>
        <rFont val="Arial"/>
        <family val="2"/>
      </rPr>
      <t>WILL NOT</t>
    </r>
    <r>
      <rPr>
        <b/>
        <sz val="10"/>
        <color rgb="FFFF0000"/>
        <rFont val="Arial"/>
        <family val="2"/>
      </rPr>
      <t xml:space="preserve"> Be Paid</t>
    </r>
  </si>
  <si>
    <r>
      <t xml:space="preserve">Labor Above Red Line is calculated as Light Repairs and </t>
    </r>
    <r>
      <rPr>
        <b/>
        <i/>
        <u/>
        <sz val="10"/>
        <rFont val="Arial"/>
        <family val="2"/>
      </rPr>
      <t>CAN BE</t>
    </r>
    <r>
      <rPr>
        <b/>
        <sz val="10"/>
        <rFont val="Arial"/>
        <family val="2"/>
      </rPr>
      <t xml:space="preserve"> Performed without a PO.  All Work Must be Submitted within 30 days of Completion to be Eligible for Compensation</t>
    </r>
  </si>
  <si>
    <r>
      <t xml:space="preserve">Items Above Red Line are Classified as Light Repairs and </t>
    </r>
    <r>
      <rPr>
        <b/>
        <i/>
        <u/>
        <sz val="10"/>
        <rFont val="Arial"/>
        <family val="2"/>
      </rPr>
      <t>CAN BE</t>
    </r>
    <r>
      <rPr>
        <b/>
        <sz val="10"/>
        <rFont val="Arial"/>
        <family val="2"/>
      </rPr>
      <t xml:space="preserve"> Performed without a PO.  All Work Must be Submitted within 30 days of Completion to be Eligible for Compensation</t>
    </r>
  </si>
  <si>
    <r>
      <t xml:space="preserve">Items Below Red Line are Classified as Heavy Repairs and Require a PO Prior to Completion of Repair.  </t>
    </r>
    <r>
      <rPr>
        <b/>
        <sz val="10"/>
        <color rgb="FFFF0000"/>
        <rFont val="Arial"/>
        <family val="2"/>
      </rPr>
      <t xml:space="preserve">Any Reimbursement Requests for Heavy Repairs </t>
    </r>
    <r>
      <rPr>
        <b/>
        <i/>
        <u/>
        <sz val="10"/>
        <color rgb="FFFF0000"/>
        <rFont val="Arial"/>
        <family val="2"/>
      </rPr>
      <t>WITHOUT</t>
    </r>
    <r>
      <rPr>
        <b/>
        <sz val="10"/>
        <color rgb="FFFF0000"/>
        <rFont val="Arial"/>
        <family val="2"/>
      </rPr>
      <t xml:space="preserve"> a PO </t>
    </r>
    <r>
      <rPr>
        <b/>
        <i/>
        <u/>
        <sz val="10"/>
        <color rgb="FFFF0000"/>
        <rFont val="Arial"/>
        <family val="2"/>
      </rPr>
      <t>WILL NOT</t>
    </r>
    <r>
      <rPr>
        <b/>
        <sz val="10"/>
        <color rgb="FFFF0000"/>
        <rFont val="Arial"/>
        <family val="2"/>
      </rPr>
      <t xml:space="preserve"> Be Paid</t>
    </r>
  </si>
  <si>
    <t>Inter-franchise Container Repair Request &amp; Reimbursement Form</t>
  </si>
  <si>
    <t>** Look at the bottom of this form to see what changes were made. **</t>
  </si>
  <si>
    <t>Paint</t>
  </si>
  <si>
    <t>PPA401</t>
  </si>
  <si>
    <t>Misc.</t>
  </si>
  <si>
    <t>(Type in part description here)</t>
  </si>
  <si>
    <t>Light Labor</t>
  </si>
  <si>
    <t>Heavy Labor</t>
  </si>
  <si>
    <t>Heavy / Light</t>
  </si>
  <si>
    <r>
      <t>Tape, reflective-gray</t>
    </r>
    <r>
      <rPr>
        <b/>
        <sz val="10"/>
        <rFont val="Arial"/>
        <family val="2"/>
      </rPr>
      <t xml:space="preserve"> (Enter qty. by the foot)</t>
    </r>
  </si>
  <si>
    <t>Repair Time
in minutes</t>
  </si>
  <si>
    <t>Enter Manually</t>
  </si>
  <si>
    <t>PG6001</t>
  </si>
  <si>
    <t>PG6001C</t>
  </si>
  <si>
    <t>PG6005</t>
  </si>
  <si>
    <t>PG6010</t>
  </si>
  <si>
    <t>PG6011L</t>
  </si>
  <si>
    <t>PG6011R</t>
  </si>
  <si>
    <t>PG6012L</t>
  </si>
  <si>
    <t>PG6012R</t>
  </si>
  <si>
    <t>PG6013</t>
  </si>
  <si>
    <t>PG6014</t>
  </si>
  <si>
    <t>PG6015</t>
  </si>
  <si>
    <t>PG6017</t>
  </si>
  <si>
    <t>PG6017-8</t>
  </si>
  <si>
    <t>PG6019</t>
  </si>
  <si>
    <t>PG6020</t>
  </si>
  <si>
    <t>PG6021</t>
  </si>
  <si>
    <t>PG6022</t>
  </si>
  <si>
    <t>PG6023</t>
  </si>
  <si>
    <t>PG6024</t>
  </si>
  <si>
    <t>PG6025</t>
  </si>
  <si>
    <t>PG6026</t>
  </si>
  <si>
    <t>PG6027</t>
  </si>
  <si>
    <t>PG6028</t>
  </si>
  <si>
    <t>PG6029</t>
  </si>
  <si>
    <t>PG6030</t>
  </si>
  <si>
    <t>PG6031</t>
  </si>
  <si>
    <t>PG6032</t>
  </si>
  <si>
    <t>PG6033</t>
  </si>
  <si>
    <t>PG6034</t>
  </si>
  <si>
    <t>PG6035</t>
  </si>
  <si>
    <t>PG6036</t>
  </si>
  <si>
    <t>PG6037</t>
  </si>
  <si>
    <t>PG6038</t>
  </si>
  <si>
    <t>PG6039</t>
  </si>
  <si>
    <t>PG6040</t>
  </si>
  <si>
    <t>PG6041</t>
  </si>
  <si>
    <t>PG6042</t>
  </si>
  <si>
    <t>PG6043</t>
  </si>
  <si>
    <t>PG6044</t>
  </si>
  <si>
    <t>PG6045</t>
  </si>
  <si>
    <t>PG6046</t>
  </si>
  <si>
    <t>PG6047</t>
  </si>
  <si>
    <t>PG6049</t>
  </si>
  <si>
    <t>PG6050</t>
  </si>
  <si>
    <t>PG6051</t>
  </si>
  <si>
    <t>PG6052</t>
  </si>
  <si>
    <t>PG6053</t>
  </si>
  <si>
    <t>PG6054</t>
  </si>
  <si>
    <t>PG6055</t>
  </si>
  <si>
    <t>PG6056</t>
  </si>
  <si>
    <t>PG6057</t>
  </si>
  <si>
    <t>PG6066</t>
  </si>
  <si>
    <t>PG6067</t>
  </si>
  <si>
    <t>PG6080</t>
  </si>
  <si>
    <t>PG6081</t>
  </si>
  <si>
    <t>PG6082</t>
  </si>
  <si>
    <t>PG6083</t>
  </si>
  <si>
    <t>PG6084</t>
  </si>
  <si>
    <t>PG6085</t>
  </si>
  <si>
    <t>PG6094</t>
  </si>
  <si>
    <t>PG6095</t>
  </si>
  <si>
    <t>PG6096</t>
  </si>
  <si>
    <t>PG6097</t>
  </si>
  <si>
    <t>Silver Hucktainer Sleeve (Gen6)</t>
  </si>
  <si>
    <t>Hucktainer Pin (Gen6)</t>
  </si>
  <si>
    <t>Floor Self Tapping Screw (Gen6)</t>
  </si>
  <si>
    <t>Dowel Pin for Bottom Corner Post (Gen6)</t>
  </si>
  <si>
    <t>Gasket Front Corner Post Left (Gen6)</t>
  </si>
  <si>
    <t>Gasket Front Corner Post Right (Gen6)</t>
  </si>
  <si>
    <t>Gasket Rear Corner Post Left (Gen6)</t>
  </si>
  <si>
    <t>Gasket Rear Corner Post Right (Gen6)</t>
  </si>
  <si>
    <t>Bolt M12 x 1.75 x 30 w/Lock Tight (Gen6)</t>
  </si>
  <si>
    <t>Corner Post Washer Lock M12 (Gen6)</t>
  </si>
  <si>
    <t>EPDM Gasket Block (Gen6)</t>
  </si>
  <si>
    <t>Side Wall Decal Large (Gen6)</t>
  </si>
  <si>
    <t>Side Wall Decal Small (8 ft GEN6 Container)</t>
  </si>
  <si>
    <t>Vent Assembly (Gen6)</t>
  </si>
  <si>
    <t>Vent Gasket (Gen6)</t>
  </si>
  <si>
    <t>T-Nut Plate for Wall Panels (Gen6)</t>
  </si>
  <si>
    <t>Intermediate Wall Post (Gen6)</t>
  </si>
  <si>
    <t>Bolt M10 x 1.50 x 16mm w/Lock Tight (Gen6)</t>
  </si>
  <si>
    <t>Bolt M10 x 1.50 x 25mm w/Lock Tight (Gen6)</t>
  </si>
  <si>
    <t>Bolt M10 x 1.50 x 150mm (Gen6)</t>
  </si>
  <si>
    <t>Flat Washer M10 for Wall Post (Gen6)</t>
  </si>
  <si>
    <t>Spring Washer M10 (Gen6)</t>
  </si>
  <si>
    <t>D-Ring (Gen6)</t>
  </si>
  <si>
    <t>Panel Retainer Exterior Bottom Rail Left w/Gasket (Gen6)</t>
  </si>
  <si>
    <t>Panel Retainer Exterior Bottom Rail Right w/Gasket (Gen6)</t>
  </si>
  <si>
    <t>Retainer Exterior Bottom Front Sill w/Gasket (Gen6)</t>
  </si>
  <si>
    <t>Panel Retainer Interior Top Rail Left (Gen6)</t>
  </si>
  <si>
    <t>Panel Retainer Interior Top Rail Center (Gen6)</t>
  </si>
  <si>
    <t>Panel Retainer Interior Top Header Left (Gen6)</t>
  </si>
  <si>
    <t>Panel Retainer Interior Top Header Right (Gen6)</t>
  </si>
  <si>
    <t>Panel Retainer Interior Vertical Corners (Gen6)</t>
  </si>
  <si>
    <t>Door Bracket Left (Gen6)</t>
  </si>
  <si>
    <t>Door Bracket Right (Gen6)</t>
  </si>
  <si>
    <t>Door Track Left Complete (Gen6)</t>
  </si>
  <si>
    <t>Door Stopper Fixed Left (Gen6)</t>
  </si>
  <si>
    <t>Door Track Right Complete (Gen6)</t>
  </si>
  <si>
    <t>Door Stopper Fixed Right (Gen6)</t>
  </si>
  <si>
    <t>Door Latch Receiver Plate (Gen6)</t>
  </si>
  <si>
    <t>Door Latch Receiver Plastic Cap (Gen6)</t>
  </si>
  <si>
    <t>Screw Self Tapping M5 x 25 (Gen6)</t>
  </si>
  <si>
    <t>Door Track Plastic Cap (Gen6)</t>
  </si>
  <si>
    <t>Door Latch Assembly (Gen6)</t>
  </si>
  <si>
    <t>Door Handle Assembly White Plastic (Gen6)</t>
  </si>
  <si>
    <t>Roll Door Bottom Gasket (Gen6)</t>
  </si>
  <si>
    <t>Flat Washer M6 OD18mm (Gen6)</t>
  </si>
  <si>
    <t>Door Stopper Moveable Left (Gen6)</t>
  </si>
  <si>
    <t>Door Stopper Moveable Right (Gen6)</t>
  </si>
  <si>
    <t>Door Header Aluminum (Gen6)</t>
  </si>
  <si>
    <t>Door Header Brush (Gen6)</t>
  </si>
  <si>
    <t>Door Bottom Edge Alum Angle Long (Gen6)</t>
  </si>
  <si>
    <t>GEN6 Corner Skid Pad (Right Side)</t>
  </si>
  <si>
    <t>GEN6 Corner Skid Pad (Left Side)</t>
  </si>
  <si>
    <t>French Language Decal Overlay 9 X 93.5 (Gen6)</t>
  </si>
  <si>
    <t>M10*22 Hex Socket Bolt (Gen6)</t>
  </si>
  <si>
    <t>M10 Hex Locknut w Flange (Gen6)</t>
  </si>
  <si>
    <t>PVC Washer OD12*ID6.5X6.5 (Gen6)</t>
  </si>
  <si>
    <t>Rivet 6.4*16x1/4" Button Head (Gen6)</t>
  </si>
  <si>
    <t>M12*15 Plastic Screw Bolt (Gen6)</t>
  </si>
  <si>
    <t>Hinge Pin for (S D GEN6)</t>
  </si>
  <si>
    <t>Flat washer M12 (Gen6)</t>
  </si>
  <si>
    <t>Bolt for Roll Door Axle (Gen6)</t>
  </si>
  <si>
    <t>Lock Nut for Roll Door Axle (Gen6)</t>
  </si>
  <si>
    <t>Paint for Panel repair-Rustoleum White Spray Can (Gen6)</t>
  </si>
  <si>
    <t>Paint - Hemple Primer &amp; Hardener (Gen 6)</t>
  </si>
  <si>
    <r>
      <t xml:space="preserve">Pressure Washing Cleaner </t>
    </r>
    <r>
      <rPr>
        <b/>
        <sz val="10"/>
        <color theme="1"/>
        <rFont val="Arial"/>
        <family val="2"/>
      </rPr>
      <t>(Enter .25 for one container)</t>
    </r>
  </si>
  <si>
    <t>PG6003</t>
  </si>
  <si>
    <t>PG6004</t>
  </si>
  <si>
    <t>PG6006</t>
  </si>
  <si>
    <t>PG6007</t>
  </si>
  <si>
    <t>PG6008</t>
  </si>
  <si>
    <t>PG6009</t>
  </si>
  <si>
    <t>PG6016L</t>
  </si>
  <si>
    <t>PG6016R</t>
  </si>
  <si>
    <t>PG6018</t>
  </si>
  <si>
    <t>PG6098</t>
  </si>
  <si>
    <t>Plywood Floor Ends (Gen6)</t>
  </si>
  <si>
    <t>Plywood Floor Middle (Gen6)</t>
  </si>
  <si>
    <t>Corner Post Front C/S Complete (Gen6)</t>
  </si>
  <si>
    <t>Corner Post Front R/S Complete (Gen6)</t>
  </si>
  <si>
    <t>Corner Post Rear C/S Complete (Gen6)</t>
  </si>
  <si>
    <t>Corner Post Rear R/S Complete (Gen6)</t>
  </si>
  <si>
    <t>Side Wall, Honeycomb w/Decal C/S (Gen6)</t>
  </si>
  <si>
    <t>Side Wall, Honeycomb w/Decal R/S (Gen6)</t>
  </si>
  <si>
    <t>Front Wall Panel w/Vents (Gen6)</t>
  </si>
  <si>
    <t>Roll Up Door Assembly (Gen6)</t>
  </si>
  <si>
    <t>Light Labor at .016/hour or 1 mins (Gen6)</t>
  </si>
  <si>
    <t>Light Labor at .03/hour or 2 mins (Gen6)</t>
  </si>
  <si>
    <t>Light Labor at .05/hour or 3 mins (Gen6)</t>
  </si>
  <si>
    <t>Light Labor at .08/hour or 5 mins (Gen6)</t>
  </si>
  <si>
    <t>Light Labor at .16/hour or 10 mins (Gen6)</t>
  </si>
  <si>
    <t>Light Labor at .25/hour or 15 mins (Gen6)</t>
  </si>
  <si>
    <t>Light Labor at .33/hour or 20 mins (Gen6)</t>
  </si>
  <si>
    <t>Light Labor at .50/hour or 30 mins (Gen6)</t>
  </si>
  <si>
    <t>Light Labor at .58/hour or 35 mins (Gen6)</t>
  </si>
  <si>
    <t>Light Labor at .75/hour or 45 mins (Gen6)</t>
  </si>
  <si>
    <t>Light Labor at 2.0/hour or 120 mins (Gen6)</t>
  </si>
  <si>
    <t>Light Labor at 3.0/hour or 180 mins (Gen6)</t>
  </si>
  <si>
    <t>Light Labor for Paint Hemple Primer &amp; Hardener (Gen6)</t>
  </si>
  <si>
    <t>Light Labor for Pressure Washing (Gen6)</t>
  </si>
  <si>
    <t>Heavy Labor at .25/hour or 15 mins (Gen6)</t>
  </si>
  <si>
    <t>Heavy Labor at .75/hour or 45 mins (Gen6)</t>
  </si>
  <si>
    <t>Heavy Labor at 1.0/hour or 60 mins (Gen6)</t>
  </si>
  <si>
    <t>Heavy Labor at 1.25/hour or 75 mins (Gen6)</t>
  </si>
  <si>
    <t>Heavy Labor at 2.0/hour or 120 mins (Gen6)</t>
  </si>
  <si>
    <t>Heavy Labor at 2.5/hour or 150 mins (Gen6)</t>
  </si>
  <si>
    <t>Heavy Labor at 3.0/hour or 180 mins (Gen6)</t>
  </si>
  <si>
    <t>Add'l Labor-Caulking Front Panel Replacement (Gen6)</t>
  </si>
  <si>
    <t>Add'l Labor-Caulking Repair (Gen6)</t>
  </si>
  <si>
    <t>Add'l Labor-Caulking Roof Removal (Gen6)</t>
  </si>
  <si>
    <t>Add'l Labor-Caulking Side Panel Replacement (Gen6)</t>
  </si>
  <si>
    <t>Add'l Labor-Enter amount of time in decimal value (Gen6)</t>
  </si>
  <si>
    <t>Panel Retainer Interior Top Rail Right (Gen6)</t>
  </si>
  <si>
    <t>H11 : Q98</t>
  </si>
  <si>
    <t>I139 : I148</t>
  </si>
  <si>
    <t>A144 : A148</t>
  </si>
  <si>
    <t>Charlotte, NC</t>
  </si>
  <si>
    <t>Indianapolis, IN</t>
  </si>
  <si>
    <t>PODS Inter-Franchise</t>
  </si>
  <si>
    <t>PODS Manufacturing</t>
  </si>
  <si>
    <t>Atlanta (NW), GA</t>
  </si>
  <si>
    <t>Kansas City, MO-KS</t>
  </si>
  <si>
    <t>Richmond, VA</t>
  </si>
  <si>
    <t>Houston, TX</t>
  </si>
  <si>
    <t>Lexington, KY</t>
  </si>
  <si>
    <t>Milwaukee, WI</t>
  </si>
  <si>
    <t>Toledo, OH</t>
  </si>
  <si>
    <t>New Orleans - Baton Rouge, LA</t>
  </si>
  <si>
    <t>Mobile, AL</t>
  </si>
  <si>
    <t>Omaha, NE</t>
  </si>
  <si>
    <t>Shreveport, LA</t>
  </si>
  <si>
    <t>Tallahassee, FL</t>
  </si>
  <si>
    <t>Santa Barbara, CA</t>
  </si>
  <si>
    <t>Northwest Arkansas, AR</t>
  </si>
  <si>
    <t>Tyler, TX</t>
  </si>
  <si>
    <t>Green Bay - Oshkosh, WI</t>
  </si>
  <si>
    <t>Augusta, GA</t>
  </si>
  <si>
    <t>Texarkana, TX</t>
  </si>
  <si>
    <t>Sioux Falls, SD</t>
  </si>
  <si>
    <t>Sydney, AUS</t>
  </si>
  <si>
    <t>Melbourne, AUS</t>
  </si>
  <si>
    <t>Adelaide, AUS</t>
  </si>
  <si>
    <t>Springfield, MO</t>
  </si>
  <si>
    <t>Calgary, AB, Canada</t>
  </si>
  <si>
    <t>Brisbane, QLD, AUS</t>
  </si>
  <si>
    <t>Central Texas</t>
  </si>
  <si>
    <t>McAllen, TX</t>
  </si>
  <si>
    <t>Alexandria, LA</t>
  </si>
  <si>
    <t>Tampa Bay, FL</t>
  </si>
  <si>
    <t>Sarasota, FL</t>
  </si>
  <si>
    <t>South Florida</t>
  </si>
  <si>
    <t>Orlando, FL</t>
  </si>
  <si>
    <t>Minneapolis, MN</t>
  </si>
  <si>
    <t>Greater Cincinnati</t>
  </si>
  <si>
    <t>Daytona, FL</t>
  </si>
  <si>
    <t>Jacksonville, FL</t>
  </si>
  <si>
    <t>Melbourne, FL</t>
  </si>
  <si>
    <t>St Louis, MO</t>
  </si>
  <si>
    <t>Raleigh, NC</t>
  </si>
  <si>
    <t>Nashville, TN</t>
  </si>
  <si>
    <t>Dallas/Fort Worth TX</t>
  </si>
  <si>
    <t>Charleston, SC</t>
  </si>
  <si>
    <t>Jackson, MS</t>
  </si>
  <si>
    <t>Columbus, OH</t>
  </si>
  <si>
    <t>Chicago, IL</t>
  </si>
  <si>
    <t>Virginia Beach, VA</t>
  </si>
  <si>
    <t>Atlanta (NE), GA</t>
  </si>
  <si>
    <t>Birmingham, AL</t>
  </si>
  <si>
    <t>Memphis, TN</t>
  </si>
  <si>
    <t>Washington, DC</t>
  </si>
  <si>
    <t>Greenville - Spartanburg, SC</t>
  </si>
  <si>
    <t>Austin, TX</t>
  </si>
  <si>
    <t>Greensboro, NC</t>
  </si>
  <si>
    <t>Denver, CO</t>
  </si>
  <si>
    <t>Las Vegas, NV</t>
  </si>
  <si>
    <t>Baltimore, MD</t>
  </si>
  <si>
    <t>Phoenix, AZ</t>
  </si>
  <si>
    <t>Boston, MA</t>
  </si>
  <si>
    <t>Louisville, KY</t>
  </si>
  <si>
    <t>Long Island, NY</t>
  </si>
  <si>
    <t>Los Angeles, CA</t>
  </si>
  <si>
    <t>Northern California</t>
  </si>
  <si>
    <t>Portland, OR</t>
  </si>
  <si>
    <t>Seattle, WA</t>
  </si>
  <si>
    <t>Columbia, SC</t>
  </si>
  <si>
    <t>Philadelphia, PA</t>
  </si>
  <si>
    <t>Eastern NC/Greenville NC</t>
  </si>
  <si>
    <t>Cleveland, OH</t>
  </si>
  <si>
    <t>Hartford, CT</t>
  </si>
  <si>
    <t>Hudson Valley, NY</t>
  </si>
  <si>
    <t>Providence, RI</t>
  </si>
  <si>
    <t>San Diego, CA</t>
  </si>
  <si>
    <t>Gulfport - Biloxi, MS</t>
  </si>
  <si>
    <t>San Antonio, TX</t>
  </si>
  <si>
    <t>Colorado Springs, CO</t>
  </si>
  <si>
    <t>Tucson, AZ</t>
  </si>
  <si>
    <t>Detroit, MI</t>
  </si>
  <si>
    <t>Myrtle Bch SC/Wilmington NC</t>
  </si>
  <si>
    <t>Pensacola, FL</t>
  </si>
  <si>
    <t>Tulsa, OK</t>
  </si>
  <si>
    <t>Oklahoma City, OK</t>
  </si>
  <si>
    <t>Peoria - Bloomington, IL</t>
  </si>
  <si>
    <t>Northern New Jersey, NJ</t>
  </si>
  <si>
    <t>Salt Lake City, UT</t>
  </si>
  <si>
    <t>Albuquerque - Santa Fe, NM</t>
  </si>
  <si>
    <t>Stockton-Modesto, CA</t>
  </si>
  <si>
    <t>Fresno, CA</t>
  </si>
  <si>
    <t>Bakersfield, CA</t>
  </si>
  <si>
    <t>Boise, ID</t>
  </si>
  <si>
    <t>Sacramento, CA</t>
  </si>
  <si>
    <t>Spokane, WA</t>
  </si>
  <si>
    <t>Albany, NY</t>
  </si>
  <si>
    <t>Syracuse, NY</t>
  </si>
  <si>
    <t>Scranton, PA</t>
  </si>
  <si>
    <t>Harrisburg - Lancaster, PA</t>
  </si>
  <si>
    <t>Pittsburgh, PA</t>
  </si>
  <si>
    <t>Rochester, NY</t>
  </si>
  <si>
    <t>Buffalo, NY</t>
  </si>
  <si>
    <t>Boulder, CO</t>
  </si>
  <si>
    <t>Shenandoah Valley, VA</t>
  </si>
  <si>
    <t>El Paso, TX</t>
  </si>
  <si>
    <t>Reno, NV</t>
  </si>
  <si>
    <t>Jersey Shore, NJ</t>
  </si>
  <si>
    <t>Central Jersey, NJ</t>
  </si>
  <si>
    <t>Johnson City, TN</t>
  </si>
  <si>
    <t>Knoxville, TN</t>
  </si>
  <si>
    <t>Iowa</t>
  </si>
  <si>
    <t>Ocala - Gainesville, FL</t>
  </si>
  <si>
    <t>Savannah, GA</t>
  </si>
  <si>
    <t>Fayetteville, NC</t>
  </si>
  <si>
    <t>Little Rock, AR</t>
  </si>
  <si>
    <t>Huntsville, AL</t>
  </si>
  <si>
    <t>Chattanooga, TN</t>
  </si>
  <si>
    <t>Wichita, KS</t>
  </si>
  <si>
    <t>Dover, DE</t>
  </si>
  <si>
    <t>Roanoke-Lynchburg, VA</t>
  </si>
  <si>
    <t>Grand Rapids, MI</t>
  </si>
  <si>
    <t>Toronto, ON, Canada</t>
  </si>
  <si>
    <t>Western Charlotte, NC</t>
  </si>
  <si>
    <t>Bethlehem, PA</t>
  </si>
  <si>
    <t>Montgomery, AL</t>
  </si>
  <si>
    <t>Corpus Christi, TX</t>
  </si>
  <si>
    <t>Macon, GA</t>
  </si>
  <si>
    <t>Columbus, GA</t>
  </si>
  <si>
    <t>Beaumont, TX</t>
  </si>
  <si>
    <t>Hattiesburg, MS</t>
  </si>
  <si>
    <t>Medford, OR</t>
  </si>
  <si>
    <t>Eugene, OR</t>
  </si>
  <si>
    <t>Portland, ME</t>
  </si>
  <si>
    <t>Vancouver, BC, Canada</t>
  </si>
  <si>
    <t>Lubbock, TX</t>
  </si>
  <si>
    <t>Honolulu, HI</t>
  </si>
  <si>
    <t>Ottawa, ON, Canada</t>
  </si>
  <si>
    <t>Granite City, IL</t>
  </si>
  <si>
    <t>Winnipeg, MB, Canada</t>
  </si>
  <si>
    <t>Edmonton, AB</t>
  </si>
  <si>
    <t>Asheville, NC</t>
  </si>
  <si>
    <t>Halifax, NS Canada</t>
  </si>
  <si>
    <t>Montreal, QC Canada</t>
  </si>
  <si>
    <t>3G Portable Storage, LLC</t>
  </si>
  <si>
    <t>Gen 6 Container Repairs</t>
  </si>
  <si>
    <t>Revised: Jul. 19, 2018 - Replaces form dated Jan. 15, 2018</t>
  </si>
  <si>
    <t>Added new part at $.24</t>
  </si>
  <si>
    <t>Updated pricing from $5.00 to $9.00</t>
  </si>
  <si>
    <t>Cleaner</t>
  </si>
  <si>
    <t>Updated pricing from $5.95 to $9.65</t>
  </si>
  <si>
    <t>Updated pricing from $.15 to $.17</t>
  </si>
  <si>
    <t>Added new part at $1.02 per foot</t>
  </si>
  <si>
    <t>Excel Tab</t>
  </si>
  <si>
    <t>Modified wording and format on Reimbursement Instructions tab</t>
  </si>
  <si>
    <t>Modified wording and format on BX PO Record tab</t>
  </si>
  <si>
    <t>Updated the Market infor on Location Listing tab</t>
  </si>
  <si>
    <t>2.)</t>
  </si>
  <si>
    <t>3.)</t>
  </si>
  <si>
    <t>4.)</t>
  </si>
  <si>
    <t>5.)</t>
  </si>
  <si>
    <t>6.)</t>
  </si>
  <si>
    <t>7.)</t>
  </si>
  <si>
    <t>8.)</t>
  </si>
  <si>
    <t>9.)</t>
  </si>
  <si>
    <t>15 max</t>
  </si>
  <si>
    <t>Revised Form Changes Made: 7/19/2018 - Corrected 8/9/18 4:30pm</t>
  </si>
  <si>
    <t>(Type in Date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</si>
</sst>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  <numFmt numFmtId="166" formatCode="_(* #,##0_);_(* \(#,##0\);_(* &quot;-&quot;??_);_(@_)"/>
    <numFmt numFmtId="167" formatCode="m/d/yy\ h:mm"/>
    <numFmt numFmtId="168" formatCode="[&lt;=9999999]###\-####;\(###\)\ ###\-####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color indexed="55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9"/>
      <color indexed="81"/>
      <name val="Tahoma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i/>
      <u/>
      <sz val="10"/>
      <color rgb="FFFF0000"/>
      <name val="Arial"/>
      <family val="2"/>
    </font>
    <font>
      <b/>
      <i/>
      <u/>
      <sz val="1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" fillId="0" borderId="0"/>
  </cellStyleXfs>
  <cellXfs count="297">
    <xf numFmtId="0" fontId="0" fillId="0" borderId="0" xfId="0"/>
    <xf numFmtId="0" fontId="0" fillId="0" borderId="0" xfId="0" applyProtection="1"/>
    <xf numFmtId="0" fontId="0" fillId="0" borderId="0" xfId="0" applyFill="1" applyProtection="1"/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0" fontId="0" fillId="0" borderId="0" xfId="0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Border="1" applyProtection="1"/>
    <xf numFmtId="0" fontId="0" fillId="0" borderId="0" xfId="0" applyFill="1" applyAlignment="1" applyProtection="1">
      <alignment horizontal="center"/>
    </xf>
    <xf numFmtId="44" fontId="0" fillId="0" borderId="1" xfId="0" applyNumberFormat="1" applyFill="1" applyBorder="1" applyAlignment="1" applyProtection="1">
      <alignment wrapText="1"/>
    </xf>
    <xf numFmtId="2" fontId="3" fillId="0" borderId="1" xfId="0" applyNumberFormat="1" applyFont="1" applyFill="1" applyBorder="1" applyAlignment="1" applyProtection="1">
      <alignment horizontal="center" wrapText="1"/>
    </xf>
    <xf numFmtId="164" fontId="2" fillId="0" borderId="0" xfId="0" applyNumberFormat="1" applyFont="1" applyFill="1" applyBorder="1" applyProtection="1"/>
    <xf numFmtId="0" fontId="2" fillId="0" borderId="0" xfId="0" applyFont="1" applyFill="1" applyBorder="1" applyProtection="1"/>
    <xf numFmtId="0" fontId="0" fillId="0" borderId="0" xfId="0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/>
    </xf>
    <xf numFmtId="1" fontId="2" fillId="0" borderId="0" xfId="0" applyNumberFormat="1" applyFont="1" applyFill="1" applyBorder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1" fontId="8" fillId="3" borderId="2" xfId="0" applyNumberFormat="1" applyFont="1" applyFill="1" applyBorder="1" applyAlignment="1" applyProtection="1">
      <alignment horizontal="center" wrapText="1"/>
    </xf>
    <xf numFmtId="2" fontId="0" fillId="0" borderId="3" xfId="0" applyNumberFormat="1" applyFill="1" applyBorder="1" applyAlignment="1" applyProtection="1">
      <alignment horizontal="center" wrapText="1"/>
    </xf>
    <xf numFmtId="0" fontId="8" fillId="3" borderId="1" xfId="0" applyFont="1" applyFill="1" applyBorder="1" applyAlignment="1" applyProtection="1">
      <alignment horizontal="center" wrapText="1"/>
    </xf>
    <xf numFmtId="0" fontId="3" fillId="0" borderId="1" xfId="0" applyFont="1" applyBorder="1"/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14" fontId="8" fillId="2" borderId="8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Fill="1" applyProtection="1"/>
    <xf numFmtId="1" fontId="3" fillId="0" borderId="1" xfId="0" applyNumberFormat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6" fontId="3" fillId="0" borderId="1" xfId="1" applyNumberFormat="1" applyFont="1" applyFill="1" applyBorder="1" applyAlignment="1" applyProtection="1">
      <alignment horizontal="center" vertical="center"/>
    </xf>
    <xf numFmtId="44" fontId="10" fillId="0" borderId="9" xfId="2" applyFont="1" applyBorder="1" applyProtection="1"/>
    <xf numFmtId="44" fontId="10" fillId="0" borderId="0" xfId="0" applyNumberFormat="1" applyFont="1" applyProtection="1"/>
    <xf numFmtId="1" fontId="8" fillId="0" borderId="10" xfId="0" applyNumberFormat="1" applyFont="1" applyFill="1" applyBorder="1" applyAlignment="1" applyProtection="1">
      <alignment horizontal="center" vertical="center"/>
    </xf>
    <xf numFmtId="1" fontId="8" fillId="0" borderId="11" xfId="0" applyNumberFormat="1" applyFont="1" applyFill="1" applyBorder="1" applyAlignment="1" applyProtection="1">
      <alignment horizontal="center" vertical="center"/>
    </xf>
    <xf numFmtId="1" fontId="8" fillId="0" borderId="8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14" fontId="8" fillId="2" borderId="3" xfId="0" applyNumberFormat="1" applyFont="1" applyFill="1" applyBorder="1" applyAlignment="1" applyProtection="1">
      <alignment horizontal="center" vertical="center"/>
      <protection locked="0"/>
    </xf>
    <xf numFmtId="14" fontId="8" fillId="2" borderId="1" xfId="0" applyNumberFormat="1" applyFont="1" applyFill="1" applyBorder="1" applyAlignment="1" applyProtection="1">
      <alignment horizontal="center" vertical="center"/>
      <protection locked="0"/>
    </xf>
    <xf numFmtId="14" fontId="8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43" fontId="2" fillId="0" borderId="3" xfId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4" fontId="2" fillId="0" borderId="0" xfId="0" applyNumberFormat="1" applyFont="1" applyProtection="1"/>
    <xf numFmtId="0" fontId="0" fillId="0" borderId="0" xfId="0" applyAlignment="1" applyProtection="1">
      <alignment horizontal="center"/>
    </xf>
    <xf numFmtId="0" fontId="2" fillId="0" borderId="0" xfId="0" applyFont="1" applyProtection="1"/>
    <xf numFmtId="44" fontId="2" fillId="0" borderId="0" xfId="2" applyFont="1" applyProtection="1"/>
    <xf numFmtId="0" fontId="11" fillId="0" borderId="0" xfId="0" applyFont="1" applyFill="1" applyBorder="1" applyProtection="1"/>
    <xf numFmtId="0" fontId="11" fillId="0" borderId="29" xfId="0" applyFont="1" applyFill="1" applyBorder="1" applyProtection="1"/>
    <xf numFmtId="2" fontId="0" fillId="0" borderId="10" xfId="0" applyNumberFormat="1" applyFill="1" applyBorder="1" applyAlignment="1" applyProtection="1">
      <alignment horizontal="center" wrapText="1"/>
    </xf>
    <xf numFmtId="44" fontId="0" fillId="0" borderId="11" xfId="0" applyNumberFormat="1" applyFill="1" applyBorder="1" applyAlignment="1" applyProtection="1">
      <alignment wrapText="1"/>
    </xf>
    <xf numFmtId="2" fontId="3" fillId="0" borderId="11" xfId="0" applyNumberFormat="1" applyFont="1" applyFill="1" applyBorder="1" applyAlignment="1" applyProtection="1">
      <alignment horizontal="center" wrapText="1"/>
    </xf>
    <xf numFmtId="43" fontId="2" fillId="0" borderId="5" xfId="1" applyFont="1" applyFill="1" applyBorder="1" applyAlignment="1" applyProtection="1">
      <alignment horizontal="center"/>
    </xf>
    <xf numFmtId="43" fontId="2" fillId="0" borderId="10" xfId="1" applyFont="1" applyFill="1" applyBorder="1" applyAlignment="1" applyProtection="1">
      <alignment horizontal="center"/>
    </xf>
    <xf numFmtId="2" fontId="3" fillId="0" borderId="11" xfId="0" applyNumberFormat="1" applyFont="1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2" fontId="3" fillId="0" borderId="6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4" fontId="0" fillId="0" borderId="11" xfId="2" applyFont="1" applyFill="1" applyBorder="1" applyAlignment="1" applyProtection="1">
      <alignment wrapText="1"/>
    </xf>
    <xf numFmtId="44" fontId="3" fillId="0" borderId="8" xfId="2" applyFont="1" applyFill="1" applyBorder="1" applyAlignment="1" applyProtection="1"/>
    <xf numFmtId="44" fontId="0" fillId="0" borderId="1" xfId="2" applyFont="1" applyFill="1" applyBorder="1" applyAlignment="1" applyProtection="1">
      <alignment wrapText="1"/>
    </xf>
    <xf numFmtId="44" fontId="3" fillId="0" borderId="4" xfId="2" applyFont="1" applyFill="1" applyBorder="1" applyAlignment="1" applyProtection="1"/>
    <xf numFmtId="2" fontId="3" fillId="0" borderId="11" xfId="2" applyNumberFormat="1" applyFont="1" applyFill="1" applyBorder="1" applyAlignment="1" applyProtection="1">
      <alignment horizontal="center" wrapText="1"/>
    </xf>
    <xf numFmtId="2" fontId="3" fillId="0" borderId="1" xfId="2" applyNumberFormat="1" applyFont="1" applyFill="1" applyBorder="1" applyAlignment="1" applyProtection="1">
      <alignment horizontal="center" wrapText="1"/>
    </xf>
    <xf numFmtId="44" fontId="3" fillId="0" borderId="8" xfId="2" applyFont="1" applyFill="1" applyBorder="1" applyProtection="1"/>
    <xf numFmtId="44" fontId="3" fillId="0" borderId="4" xfId="2" applyFont="1" applyFill="1" applyBorder="1" applyProtection="1"/>
    <xf numFmtId="44" fontId="0" fillId="0" borderId="11" xfId="2" applyFont="1" applyFill="1" applyBorder="1" applyProtection="1"/>
    <xf numFmtId="44" fontId="0" fillId="0" borderId="1" xfId="2" applyFont="1" applyFill="1" applyBorder="1" applyProtection="1"/>
    <xf numFmtId="44" fontId="3" fillId="0" borderId="7" xfId="2" applyFont="1" applyFill="1" applyBorder="1" applyProtection="1"/>
    <xf numFmtId="44" fontId="2" fillId="2" borderId="6" xfId="2" applyFont="1" applyFill="1" applyBorder="1" applyProtection="1">
      <protection locked="0"/>
    </xf>
    <xf numFmtId="0" fontId="0" fillId="0" borderId="1" xfId="0" applyBorder="1" applyProtection="1"/>
    <xf numFmtId="44" fontId="0" fillId="0" borderId="1" xfId="2" applyFont="1" applyBorder="1" applyProtection="1"/>
    <xf numFmtId="0" fontId="2" fillId="0" borderId="32" xfId="0" applyFont="1" applyBorder="1" applyProtection="1"/>
    <xf numFmtId="44" fontId="2" fillId="0" borderId="32" xfId="2" applyFont="1" applyBorder="1" applyProtection="1"/>
    <xf numFmtId="2" fontId="0" fillId="0" borderId="5" xfId="0" applyNumberFormat="1" applyFill="1" applyBorder="1" applyAlignment="1" applyProtection="1">
      <alignment horizontal="center" vertical="justify" wrapText="1"/>
    </xf>
    <xf numFmtId="44" fontId="0" fillId="0" borderId="6" xfId="2" applyFont="1" applyFill="1" applyBorder="1" applyAlignment="1" applyProtection="1">
      <alignment vertical="justify" wrapText="1"/>
    </xf>
    <xf numFmtId="2" fontId="3" fillId="0" borderId="6" xfId="2" applyNumberFormat="1" applyFont="1" applyFill="1" applyBorder="1" applyAlignment="1" applyProtection="1">
      <alignment horizontal="center" vertical="justify" wrapText="1"/>
    </xf>
    <xf numFmtId="0" fontId="0" fillId="0" borderId="1" xfId="1" applyNumberFormat="1" applyFont="1" applyBorder="1" applyAlignment="1" applyProtection="1">
      <alignment horizont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Protection="1"/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/>
    </xf>
    <xf numFmtId="44" fontId="2" fillId="0" borderId="17" xfId="2" applyFont="1" applyFill="1" applyBorder="1" applyProtection="1"/>
    <xf numFmtId="0" fontId="16" fillId="0" borderId="17" xfId="0" applyFont="1" applyFill="1" applyBorder="1" applyAlignment="1" applyProtection="1">
      <alignment horizontal="center" vertical="center" wrapText="1"/>
    </xf>
    <xf numFmtId="44" fontId="2" fillId="0" borderId="0" xfId="2" applyFont="1" applyFill="1" applyBorder="1" applyProtection="1"/>
    <xf numFmtId="44" fontId="2" fillId="0" borderId="0" xfId="2" applyFont="1" applyFill="1" applyProtection="1"/>
    <xf numFmtId="0" fontId="0" fillId="0" borderId="0" xfId="0" applyFill="1" applyBorder="1" applyAlignment="1" applyProtection="1">
      <alignment wrapText="1"/>
    </xf>
    <xf numFmtId="44" fontId="16" fillId="0" borderId="0" xfId="2" applyFont="1" applyFill="1" applyBorder="1" applyAlignment="1" applyProtection="1">
      <alignment horizontal="center" vertical="center" wrapText="1"/>
    </xf>
    <xf numFmtId="44" fontId="2" fillId="0" borderId="0" xfId="2" applyFont="1" applyFill="1" applyBorder="1" applyAlignment="1" applyProtection="1">
      <alignment horizontal="center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Alignment="1" applyProtection="1"/>
    <xf numFmtId="43" fontId="2" fillId="0" borderId="11" xfId="1" applyFont="1" applyFill="1" applyBorder="1" applyAlignment="1" applyProtection="1">
      <alignment horizontal="center"/>
    </xf>
    <xf numFmtId="43" fontId="2" fillId="0" borderId="8" xfId="1" applyFont="1" applyFill="1" applyBorder="1" applyAlignment="1" applyProtection="1">
      <alignment horizontal="center"/>
    </xf>
    <xf numFmtId="43" fontId="2" fillId="0" borderId="1" xfId="1" applyFont="1" applyFill="1" applyBorder="1" applyAlignment="1" applyProtection="1">
      <alignment horizontal="center"/>
    </xf>
    <xf numFmtId="43" fontId="2" fillId="0" borderId="4" xfId="1" applyFont="1" applyFill="1" applyBorder="1" applyAlignment="1" applyProtection="1">
      <alignment horizontal="center"/>
    </xf>
    <xf numFmtId="43" fontId="2" fillId="0" borderId="6" xfId="1" applyFont="1" applyFill="1" applyBorder="1" applyAlignment="1" applyProtection="1">
      <alignment horizontal="center"/>
    </xf>
    <xf numFmtId="43" fontId="2" fillId="0" borderId="7" xfId="1" applyFont="1" applyFill="1" applyBorder="1" applyAlignment="1" applyProtection="1">
      <alignment horizontal="center"/>
    </xf>
    <xf numFmtId="0" fontId="0" fillId="5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right"/>
    </xf>
    <xf numFmtId="0" fontId="2" fillId="5" borderId="0" xfId="0" applyFont="1" applyFill="1" applyProtection="1"/>
    <xf numFmtId="1" fontId="18" fillId="0" borderId="0" xfId="3" applyNumberFormat="1" applyFont="1"/>
    <xf numFmtId="0" fontId="3" fillId="0" borderId="0" xfId="3" applyNumberFormat="1"/>
    <xf numFmtId="1" fontId="9" fillId="0" borderId="0" xfId="3" applyNumberFormat="1" applyFont="1" applyAlignment="1">
      <alignment horizontal="centerContinuous"/>
    </xf>
    <xf numFmtId="1" fontId="3" fillId="0" borderId="0" xfId="3" applyNumberFormat="1"/>
    <xf numFmtId="167" fontId="3" fillId="0" borderId="0" xfId="3" applyNumberFormat="1" applyAlignment="1">
      <alignment shrinkToFit="1"/>
    </xf>
    <xf numFmtId="0" fontId="3" fillId="0" borderId="0" xfId="3"/>
    <xf numFmtId="1" fontId="2" fillId="0" borderId="0" xfId="3" applyNumberFormat="1" applyFont="1"/>
    <xf numFmtId="0" fontId="2" fillId="0" borderId="0" xfId="3" applyNumberFormat="1" applyFont="1"/>
    <xf numFmtId="2" fontId="3" fillId="0" borderId="1" xfId="0" applyNumberFormat="1" applyFont="1" applyFill="1" applyBorder="1" applyAlignment="1" applyProtection="1">
      <alignment horizontal="center" vertical="justify"/>
    </xf>
    <xf numFmtId="0" fontId="13" fillId="4" borderId="17" xfId="0" applyFont="1" applyFill="1" applyBorder="1" applyAlignment="1" applyProtection="1">
      <alignment vertical="center" wrapText="1"/>
    </xf>
    <xf numFmtId="0" fontId="13" fillId="4" borderId="18" xfId="0" applyFont="1" applyFill="1" applyBorder="1" applyAlignment="1" applyProtection="1">
      <alignment vertical="center" wrapText="1"/>
    </xf>
    <xf numFmtId="44" fontId="2" fillId="5" borderId="17" xfId="2" applyFont="1" applyFill="1" applyBorder="1" applyProtection="1"/>
    <xf numFmtId="44" fontId="2" fillId="5" borderId="19" xfId="2" applyFont="1" applyFill="1" applyBorder="1" applyProtection="1"/>
    <xf numFmtId="1" fontId="8" fillId="3" borderId="28" xfId="0" applyNumberFormat="1" applyFont="1" applyFill="1" applyBorder="1" applyAlignment="1" applyProtection="1">
      <alignment horizontal="center" wrapText="1"/>
    </xf>
    <xf numFmtId="44" fontId="3" fillId="0" borderId="8" xfId="2" applyFont="1" applyFill="1" applyBorder="1" applyAlignment="1" applyProtection="1">
      <alignment horizontal="left"/>
    </xf>
    <xf numFmtId="44" fontId="3" fillId="0" borderId="4" xfId="2" applyFont="1" applyFill="1" applyBorder="1" applyAlignment="1" applyProtection="1">
      <alignment horizontal="left"/>
    </xf>
    <xf numFmtId="0" fontId="3" fillId="0" borderId="0" xfId="3" applyNumberFormat="1" applyFill="1"/>
    <xf numFmtId="0" fontId="2" fillId="4" borderId="16" xfId="0" applyFont="1" applyFill="1" applyBorder="1" applyAlignment="1" applyProtection="1">
      <alignment vertical="center" wrapText="1"/>
    </xf>
    <xf numFmtId="44" fontId="20" fillId="4" borderId="17" xfId="0" applyNumberFormat="1" applyFont="1" applyFill="1" applyBorder="1" applyAlignment="1" applyProtection="1">
      <alignment horizontal="left" vertical="center" wrapText="1"/>
    </xf>
    <xf numFmtId="44" fontId="3" fillId="8" borderId="1" xfId="2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/>
    </xf>
    <xf numFmtId="165" fontId="3" fillId="8" borderId="1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Protection="1"/>
    <xf numFmtId="0" fontId="2" fillId="8" borderId="38" xfId="0" applyFont="1" applyFill="1" applyBorder="1" applyProtection="1"/>
    <xf numFmtId="0" fontId="2" fillId="8" borderId="39" xfId="0" applyFont="1" applyFill="1" applyBorder="1" applyProtection="1"/>
    <xf numFmtId="0" fontId="2" fillId="8" borderId="40" xfId="0" applyFont="1" applyFill="1" applyBorder="1" applyProtection="1"/>
    <xf numFmtId="0" fontId="2" fillId="8" borderId="43" xfId="0" applyFont="1" applyFill="1" applyBorder="1" applyProtection="1"/>
    <xf numFmtId="0" fontId="2" fillId="8" borderId="44" xfId="0" applyFont="1" applyFill="1" applyBorder="1" applyProtection="1"/>
    <xf numFmtId="0" fontId="2" fillId="8" borderId="45" xfId="0" applyFont="1" applyFill="1" applyBorder="1" applyProtection="1"/>
    <xf numFmtId="0" fontId="3" fillId="0" borderId="0" xfId="0" applyFont="1" applyFill="1" applyAlignment="1" applyProtection="1"/>
    <xf numFmtId="0" fontId="3" fillId="0" borderId="0" xfId="3" applyNumberFormat="1" applyAlignment="1">
      <alignment horizontal="center"/>
    </xf>
    <xf numFmtId="0" fontId="3" fillId="0" borderId="0" xfId="3" applyAlignment="1">
      <alignment horizontal="center"/>
    </xf>
    <xf numFmtId="0" fontId="2" fillId="0" borderId="0" xfId="3" applyNumberFormat="1" applyFont="1" applyAlignment="1">
      <alignment horizontal="center"/>
    </xf>
    <xf numFmtId="0" fontId="3" fillId="8" borderId="0" xfId="3" applyNumberFormat="1" applyFill="1" applyAlignment="1">
      <alignment horizontal="center"/>
    </xf>
    <xf numFmtId="0" fontId="3" fillId="0" borderId="1" xfId="0" applyFont="1" applyFill="1" applyBorder="1" applyProtection="1"/>
    <xf numFmtId="168" fontId="8" fillId="2" borderId="7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</xf>
    <xf numFmtId="0" fontId="3" fillId="0" borderId="1" xfId="0" applyFont="1" applyBorder="1" applyAlignment="1">
      <alignment wrapText="1"/>
    </xf>
    <xf numFmtId="0" fontId="8" fillId="3" borderId="28" xfId="0" applyFont="1" applyFill="1" applyBorder="1" applyAlignment="1" applyProtection="1">
      <alignment horizontal="center" wrapText="1"/>
    </xf>
    <xf numFmtId="164" fontId="3" fillId="0" borderId="0" xfId="0" applyNumberFormat="1" applyFont="1" applyFill="1" applyProtection="1"/>
    <xf numFmtId="44" fontId="3" fillId="0" borderId="1" xfId="2" applyFont="1" applyFill="1" applyBorder="1" applyProtection="1"/>
    <xf numFmtId="44" fontId="3" fillId="0" borderId="1" xfId="4" applyFont="1" applyFill="1" applyBorder="1" applyProtection="1"/>
    <xf numFmtId="0" fontId="3" fillId="0" borderId="3" xfId="0" applyFont="1" applyFill="1" applyBorder="1" applyAlignment="1" applyProtection="1">
      <alignment horizontal="center" vertical="justify"/>
    </xf>
    <xf numFmtId="44" fontId="3" fillId="0" borderId="1" xfId="2" applyFont="1" applyFill="1" applyBorder="1" applyAlignment="1" applyProtection="1">
      <alignment vertical="justify"/>
    </xf>
    <xf numFmtId="43" fontId="2" fillId="8" borderId="33" xfId="0" applyNumberFormat="1" applyFont="1" applyFill="1" applyBorder="1" applyAlignment="1" applyProtection="1">
      <alignment horizontal="center" vertical="center"/>
      <protection locked="0"/>
    </xf>
    <xf numFmtId="43" fontId="2" fillId="8" borderId="34" xfId="0" applyNumberFormat="1" applyFont="1" applyFill="1" applyBorder="1" applyAlignment="1" applyProtection="1">
      <alignment horizontal="center" vertical="center"/>
      <protection locked="0"/>
    </xf>
    <xf numFmtId="43" fontId="2" fillId="8" borderId="35" xfId="0" applyNumberFormat="1" applyFont="1" applyFill="1" applyBorder="1" applyAlignment="1" applyProtection="1">
      <alignment horizontal="center" vertical="center"/>
      <protection locked="0"/>
    </xf>
    <xf numFmtId="43" fontId="2" fillId="8" borderId="3" xfId="0" applyNumberFormat="1" applyFont="1" applyFill="1" applyBorder="1" applyAlignment="1" applyProtection="1">
      <alignment horizontal="center" vertical="center"/>
      <protection locked="0"/>
    </xf>
    <xf numFmtId="43" fontId="2" fillId="8" borderId="1" xfId="0" applyNumberFormat="1" applyFont="1" applyFill="1" applyBorder="1" applyAlignment="1" applyProtection="1">
      <alignment horizontal="center" vertical="center"/>
      <protection locked="0"/>
    </xf>
    <xf numFmtId="43" fontId="2" fillId="8" borderId="4" xfId="0" applyNumberFormat="1" applyFont="1" applyFill="1" applyBorder="1" applyAlignment="1" applyProtection="1">
      <alignment horizontal="center" vertical="center"/>
      <protection locked="0"/>
    </xf>
    <xf numFmtId="43" fontId="2" fillId="2" borderId="5" xfId="0" applyNumberFormat="1" applyFont="1" applyFill="1" applyBorder="1" applyAlignment="1" applyProtection="1">
      <alignment horizontal="center" vertical="center"/>
      <protection locked="0"/>
    </xf>
    <xf numFmtId="43" fontId="2" fillId="2" borderId="6" xfId="0" applyNumberFormat="1" applyFont="1" applyFill="1" applyBorder="1" applyAlignment="1" applyProtection="1">
      <alignment horizontal="center" vertical="center"/>
      <protection locked="0"/>
    </xf>
    <xf numFmtId="43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 applyProtection="1">
      <alignment horizontal="center" wrapText="1"/>
    </xf>
    <xf numFmtId="0" fontId="26" fillId="0" borderId="0" xfId="0" applyFont="1" applyFill="1" applyAlignment="1" applyProtection="1">
      <alignment horizont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64" fontId="0" fillId="5" borderId="47" xfId="0" applyNumberFormat="1" applyFill="1" applyBorder="1" applyProtection="1"/>
    <xf numFmtId="164" fontId="0" fillId="5" borderId="48" xfId="0" applyNumberFormat="1" applyFill="1" applyBorder="1" applyProtection="1"/>
    <xf numFmtId="164" fontId="0" fillId="5" borderId="49" xfId="0" applyNumberFormat="1" applyFill="1" applyBorder="1" applyProtection="1"/>
    <xf numFmtId="0" fontId="29" fillId="0" borderId="0" xfId="0" applyFont="1" applyFill="1" applyAlignment="1" applyProtection="1">
      <alignment horizontal="center" wrapText="1"/>
    </xf>
    <xf numFmtId="0" fontId="3" fillId="0" borderId="0" xfId="0" applyFont="1" applyFill="1" applyAlignment="1" applyProtection="1">
      <alignment horizontal="center"/>
    </xf>
    <xf numFmtId="44" fontId="3" fillId="0" borderId="7" xfId="2" applyFont="1" applyFill="1" applyBorder="1" applyAlignment="1" applyProtection="1"/>
    <xf numFmtId="2" fontId="0" fillId="0" borderId="5" xfId="0" applyNumberFormat="1" applyFill="1" applyBorder="1" applyAlignment="1" applyProtection="1">
      <alignment horizontal="center" wrapText="1"/>
    </xf>
    <xf numFmtId="44" fontId="0" fillId="0" borderId="6" xfId="0" applyNumberFormat="1" applyFill="1" applyBorder="1" applyAlignment="1" applyProtection="1">
      <alignment wrapText="1"/>
    </xf>
    <xf numFmtId="2" fontId="3" fillId="0" borderId="6" xfId="0" applyNumberFormat="1" applyFont="1" applyFill="1" applyBorder="1" applyAlignment="1" applyProtection="1">
      <alignment horizontal="center" wrapText="1"/>
    </xf>
    <xf numFmtId="0" fontId="8" fillId="3" borderId="38" xfId="0" applyFont="1" applyFill="1" applyBorder="1" applyAlignment="1" applyProtection="1">
      <alignment horizontal="center" wrapText="1"/>
    </xf>
    <xf numFmtId="0" fontId="3" fillId="0" borderId="0" xfId="3" applyNumberFormat="1" applyFill="1" applyAlignment="1">
      <alignment horizontal="center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8" borderId="3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 vertical="justify"/>
    </xf>
    <xf numFmtId="44" fontId="3" fillId="0" borderId="11" xfId="2" applyFont="1" applyFill="1" applyBorder="1" applyProtection="1"/>
    <xf numFmtId="44" fontId="3" fillId="0" borderId="6" xfId="2" applyFont="1" applyFill="1" applyBorder="1" applyAlignment="1" applyProtection="1">
      <alignment vertical="justify"/>
    </xf>
    <xf numFmtId="2" fontId="3" fillId="0" borderId="6" xfId="0" applyNumberFormat="1" applyFont="1" applyFill="1" applyBorder="1" applyAlignment="1" applyProtection="1">
      <alignment horizontal="center" vertical="justify"/>
    </xf>
    <xf numFmtId="44" fontId="3" fillId="0" borderId="7" xfId="2" applyFont="1" applyFill="1" applyBorder="1" applyAlignment="1" applyProtection="1">
      <alignment horizontal="left" vertical="justify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2" fontId="19" fillId="6" borderId="0" xfId="0" applyNumberFormat="1" applyFont="1" applyFill="1" applyAlignment="1" applyProtection="1">
      <alignment horizontal="center"/>
    </xf>
    <xf numFmtId="0" fontId="9" fillId="7" borderId="0" xfId="0" applyFont="1" applyFill="1" applyAlignment="1">
      <alignment horizontal="center"/>
    </xf>
    <xf numFmtId="0" fontId="3" fillId="0" borderId="31" xfId="0" applyFont="1" applyFill="1" applyBorder="1" applyAlignment="1" applyProtection="1">
      <alignment horizontal="left" wrapText="1"/>
    </xf>
    <xf numFmtId="0" fontId="3" fillId="0" borderId="17" xfId="0" applyFont="1" applyFill="1" applyBorder="1" applyAlignment="1" applyProtection="1">
      <alignment horizontal="left" wrapText="1"/>
    </xf>
    <xf numFmtId="0" fontId="3" fillId="0" borderId="19" xfId="0" applyFont="1" applyFill="1" applyBorder="1" applyAlignment="1" applyProtection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3" fillId="0" borderId="1" xfId="0" applyFont="1" applyFill="1" applyBorder="1" applyAlignment="1" applyProtection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0" xfId="0" applyFont="1" applyAlignment="1" applyProtection="1">
      <alignment horizontal="center"/>
    </xf>
    <xf numFmtId="0" fontId="8" fillId="4" borderId="10" xfId="0" applyFont="1" applyFill="1" applyBorder="1" applyAlignment="1" applyProtection="1">
      <alignment horizontal="center"/>
    </xf>
    <xf numFmtId="0" fontId="8" fillId="4" borderId="11" xfId="0" applyFont="1" applyFill="1" applyBorder="1" applyAlignment="1" applyProtection="1">
      <alignment horizontal="center"/>
    </xf>
    <xf numFmtId="0" fontId="2" fillId="2" borderId="31" xfId="0" applyFont="1" applyFill="1" applyBorder="1" applyAlignment="1" applyProtection="1">
      <alignment horizontal="left" vertical="center" wrapText="1"/>
      <protection locked="0"/>
    </xf>
    <xf numFmtId="0" fontId="2" fillId="2" borderId="17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8" fillId="0" borderId="20" xfId="0" applyFont="1" applyFill="1" applyBorder="1" applyAlignment="1" applyProtection="1">
      <alignment horizont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3" fillId="4" borderId="16" xfId="0" applyFont="1" applyFill="1" applyBorder="1" applyAlignment="1" applyProtection="1">
      <alignment horizontal="left" vertical="center" wrapText="1"/>
    </xf>
    <xf numFmtId="0" fontId="13" fillId="4" borderId="17" xfId="0" applyFont="1" applyFill="1" applyBorder="1" applyAlignment="1" applyProtection="1">
      <alignment horizontal="left" vertical="center" wrapText="1"/>
    </xf>
    <xf numFmtId="0" fontId="14" fillId="4" borderId="23" xfId="0" applyFont="1" applyFill="1" applyBorder="1" applyAlignment="1" applyProtection="1">
      <alignment horizontal="center" vertical="center"/>
    </xf>
    <xf numFmtId="0" fontId="14" fillId="4" borderId="24" xfId="0" applyFont="1" applyFill="1" applyBorder="1" applyAlignment="1" applyProtection="1">
      <alignment horizontal="center" vertical="center"/>
    </xf>
    <xf numFmtId="0" fontId="14" fillId="4" borderId="26" xfId="0" applyFont="1" applyFill="1" applyBorder="1" applyAlignment="1" applyProtection="1">
      <alignment horizontal="center" vertical="center"/>
    </xf>
    <xf numFmtId="0" fontId="14" fillId="4" borderId="27" xfId="0" applyFont="1" applyFill="1" applyBorder="1" applyAlignment="1" applyProtection="1">
      <alignment horizontal="center" vertical="center"/>
    </xf>
    <xf numFmtId="0" fontId="13" fillId="4" borderId="12" xfId="0" applyFont="1" applyFill="1" applyBorder="1" applyAlignment="1" applyProtection="1">
      <alignment horizontal="left" vertical="center"/>
    </xf>
    <xf numFmtId="0" fontId="13" fillId="4" borderId="23" xfId="0" applyFont="1" applyFill="1" applyBorder="1" applyAlignment="1" applyProtection="1">
      <alignment horizontal="left" vertical="center"/>
    </xf>
    <xf numFmtId="0" fontId="13" fillId="4" borderId="25" xfId="0" applyFont="1" applyFill="1" applyBorder="1" applyAlignment="1" applyProtection="1">
      <alignment horizontal="left" vertical="center"/>
    </xf>
    <xf numFmtId="0" fontId="13" fillId="4" borderId="26" xfId="0" applyFont="1" applyFill="1" applyBorder="1" applyAlignment="1" applyProtection="1">
      <alignment horizontal="left" vertical="center"/>
    </xf>
    <xf numFmtId="0" fontId="20" fillId="4" borderId="23" xfId="0" applyFont="1" applyFill="1" applyBorder="1" applyAlignment="1" applyProtection="1">
      <alignment horizontal="center" vertical="center"/>
    </xf>
    <xf numFmtId="0" fontId="20" fillId="4" borderId="24" xfId="0" applyFont="1" applyFill="1" applyBorder="1" applyAlignment="1" applyProtection="1">
      <alignment horizontal="center" vertical="center"/>
    </xf>
    <xf numFmtId="0" fontId="20" fillId="4" borderId="26" xfId="0" applyFont="1" applyFill="1" applyBorder="1" applyAlignment="1" applyProtection="1">
      <alignment horizontal="center" vertical="center"/>
    </xf>
    <xf numFmtId="0" fontId="20" fillId="4" borderId="27" xfId="0" applyFont="1" applyFill="1" applyBorder="1" applyAlignment="1" applyProtection="1">
      <alignment horizontal="center" vertical="center"/>
    </xf>
    <xf numFmtId="0" fontId="24" fillId="0" borderId="31" xfId="5" applyFont="1" applyFill="1" applyBorder="1" applyAlignment="1" applyProtection="1">
      <alignment horizontal="left" vertical="center"/>
    </xf>
    <xf numFmtId="0" fontId="0" fillId="0" borderId="19" xfId="0" applyBorder="1" applyAlignment="1">
      <alignment horizontal="left" vertical="center"/>
    </xf>
    <xf numFmtId="0" fontId="8" fillId="4" borderId="3" xfId="0" applyFont="1" applyFill="1" applyBorder="1" applyAlignment="1" applyProtection="1">
      <alignment horizontal="center"/>
    </xf>
    <xf numFmtId="0" fontId="8" fillId="4" borderId="1" xfId="0" applyFont="1" applyFill="1" applyBorder="1" applyAlignment="1" applyProtection="1">
      <alignment horizontal="center"/>
    </xf>
    <xf numFmtId="0" fontId="4" fillId="0" borderId="31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4" fillId="0" borderId="31" xfId="5" applyFont="1" applyBorder="1" applyAlignment="1" applyProtection="1">
      <alignment horizontal="left" vertical="center"/>
    </xf>
    <xf numFmtId="0" fontId="2" fillId="0" borderId="26" xfId="0" applyFont="1" applyFill="1" applyBorder="1" applyAlignment="1" applyProtection="1">
      <alignment horizontal="center"/>
    </xf>
    <xf numFmtId="0" fontId="8" fillId="3" borderId="38" xfId="0" applyFont="1" applyFill="1" applyBorder="1" applyAlignment="1" applyProtection="1">
      <alignment horizontal="center" wrapText="1"/>
    </xf>
    <xf numFmtId="0" fontId="8" fillId="3" borderId="40" xfId="0" applyFont="1" applyFill="1" applyBorder="1" applyAlignment="1" applyProtection="1">
      <alignment horizontal="center" wrapText="1"/>
    </xf>
    <xf numFmtId="0" fontId="24" fillId="0" borderId="30" xfId="5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0" fontId="8" fillId="4" borderId="5" xfId="0" applyFont="1" applyFill="1" applyBorder="1" applyAlignment="1" applyProtection="1">
      <alignment horizontal="center"/>
    </xf>
    <xf numFmtId="0" fontId="8" fillId="4" borderId="6" xfId="0" applyFont="1" applyFill="1" applyBorder="1" applyAlignment="1" applyProtection="1">
      <alignment horizontal="center"/>
    </xf>
    <xf numFmtId="0" fontId="24" fillId="0" borderId="50" xfId="5" applyFont="1" applyBorder="1" applyAlignment="1" applyProtection="1">
      <alignment horizontal="left" vertical="center"/>
    </xf>
    <xf numFmtId="0" fontId="24" fillId="0" borderId="51" xfId="5" applyFont="1" applyBorder="1" applyAlignment="1" applyProtection="1">
      <alignment horizontal="left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 applyProtection="1">
      <alignment horizontal="left" vertical="center"/>
    </xf>
    <xf numFmtId="0" fontId="0" fillId="0" borderId="31" xfId="0" applyFill="1" applyBorder="1" applyAlignment="1" applyProtection="1">
      <alignment horizontal="left" wrapText="1"/>
    </xf>
    <xf numFmtId="0" fontId="3" fillId="0" borderId="11" xfId="0" applyFont="1" applyFill="1" applyBorder="1" applyAlignment="1" applyProtection="1">
      <alignment horizontal="left" wrapText="1"/>
    </xf>
    <xf numFmtId="0" fontId="2" fillId="2" borderId="30" xfId="0" applyFont="1" applyFill="1" applyBorder="1" applyAlignment="1" applyProtection="1">
      <alignment horizontal="left" wrapText="1"/>
      <protection locked="0"/>
    </xf>
    <xf numFmtId="0" fontId="0" fillId="0" borderId="52" xfId="0" applyBorder="1" applyAlignment="1" applyProtection="1">
      <alignment horizontal="left" wrapText="1"/>
      <protection locked="0"/>
    </xf>
    <xf numFmtId="0" fontId="30" fillId="9" borderId="36" xfId="0" applyFont="1" applyFill="1" applyBorder="1" applyAlignment="1" applyProtection="1">
      <alignment horizontal="center"/>
    </xf>
    <xf numFmtId="0" fontId="30" fillId="9" borderId="46" xfId="0" applyFont="1" applyFill="1" applyBorder="1" applyAlignment="1" applyProtection="1">
      <alignment horizontal="center"/>
    </xf>
    <xf numFmtId="0" fontId="30" fillId="9" borderId="37" xfId="0" applyFont="1" applyFill="1" applyBorder="1" applyAlignment="1" applyProtection="1">
      <alignment horizontal="center"/>
    </xf>
    <xf numFmtId="0" fontId="19" fillId="0" borderId="23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left" vertical="justify" wrapText="1"/>
    </xf>
    <xf numFmtId="0" fontId="8" fillId="3" borderId="28" xfId="0" applyFont="1" applyFill="1" applyBorder="1" applyAlignment="1" applyProtection="1">
      <alignment horizontal="center" wrapText="1"/>
    </xf>
    <xf numFmtId="0" fontId="3" fillId="0" borderId="30" xfId="0" applyFont="1" applyFill="1" applyBorder="1" applyAlignment="1" applyProtection="1">
      <alignment horizontal="left" wrapText="1"/>
    </xf>
    <xf numFmtId="0" fontId="3" fillId="0" borderId="52" xfId="0" applyFont="1" applyFill="1" applyBorder="1" applyAlignment="1" applyProtection="1">
      <alignment horizontal="left" wrapText="1"/>
    </xf>
    <xf numFmtId="0" fontId="2" fillId="6" borderId="26" xfId="0" applyFont="1" applyFill="1" applyBorder="1" applyAlignment="1" applyProtection="1">
      <alignment horizontal="center"/>
    </xf>
    <xf numFmtId="0" fontId="8" fillId="4" borderId="16" xfId="0" applyFont="1" applyFill="1" applyBorder="1" applyAlignment="1" applyProtection="1">
      <alignment horizontal="center"/>
    </xf>
    <xf numFmtId="0" fontId="8" fillId="4" borderId="18" xfId="0" applyFont="1" applyFill="1" applyBorder="1" applyAlignment="1" applyProtection="1">
      <alignment horizontal="center"/>
    </xf>
    <xf numFmtId="0" fontId="8" fillId="4" borderId="13" xfId="0" applyFont="1" applyFill="1" applyBorder="1" applyAlignment="1" applyProtection="1">
      <alignment horizontal="center"/>
    </xf>
    <xf numFmtId="0" fontId="8" fillId="4" borderId="15" xfId="0" applyFont="1" applyFill="1" applyBorder="1" applyAlignment="1" applyProtection="1">
      <alignment horizontal="center"/>
    </xf>
    <xf numFmtId="0" fontId="8" fillId="4" borderId="20" xfId="0" applyFont="1" applyFill="1" applyBorder="1" applyAlignment="1" applyProtection="1">
      <alignment horizontal="center"/>
    </xf>
    <xf numFmtId="0" fontId="8" fillId="4" borderId="22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2" borderId="30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0" fontId="2" fillId="0" borderId="31" xfId="0" applyFont="1" applyFill="1" applyBorder="1" applyAlignment="1" applyProtection="1">
      <alignment horizontal="left"/>
    </xf>
    <xf numFmtId="0" fontId="2" fillId="0" borderId="17" xfId="0" applyFont="1" applyFill="1" applyBorder="1" applyAlignment="1" applyProtection="1">
      <alignment horizontal="left"/>
    </xf>
    <xf numFmtId="0" fontId="2" fillId="4" borderId="13" xfId="0" applyFont="1" applyFill="1" applyBorder="1" applyAlignment="1" applyProtection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 applyProtection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17" xfId="0" applyFont="1" applyFill="1" applyBorder="1" applyAlignment="1" applyProtection="1">
      <alignment horizontal="left" vertical="center" wrapText="1"/>
    </xf>
    <xf numFmtId="0" fontId="20" fillId="4" borderId="18" xfId="0" applyFont="1" applyFill="1" applyBorder="1" applyAlignment="1" applyProtection="1">
      <alignment horizontal="left" vertical="center" wrapText="1"/>
    </xf>
    <xf numFmtId="0" fontId="3" fillId="0" borderId="50" xfId="0" applyFont="1" applyFill="1" applyBorder="1" applyAlignment="1" applyProtection="1">
      <alignment horizontal="left" wrapText="1"/>
    </xf>
    <xf numFmtId="0" fontId="3" fillId="0" borderId="51" xfId="0" applyFont="1" applyFill="1" applyBorder="1" applyAlignment="1" applyProtection="1">
      <alignment horizontal="left" wrapText="1"/>
    </xf>
    <xf numFmtId="0" fontId="9" fillId="0" borderId="0" xfId="0" applyFont="1" applyAlignment="1" applyProtection="1">
      <alignment horizontal="center"/>
    </xf>
    <xf numFmtId="0" fontId="21" fillId="8" borderId="41" xfId="0" applyFont="1" applyFill="1" applyBorder="1" applyAlignment="1" applyProtection="1">
      <alignment horizontal="center"/>
    </xf>
    <xf numFmtId="0" fontId="21" fillId="8" borderId="0" xfId="0" applyFont="1" applyFill="1" applyBorder="1" applyAlignment="1" applyProtection="1">
      <alignment horizontal="center"/>
    </xf>
    <xf numFmtId="0" fontId="21" fillId="8" borderId="42" xfId="0" applyFont="1" applyFill="1" applyBorder="1" applyAlignment="1" applyProtection="1">
      <alignment horizontal="center"/>
    </xf>
  </cellXfs>
  <cellStyles count="6">
    <cellStyle name="Comma" xfId="1" builtinId="3"/>
    <cellStyle name="Currency" xfId="2" builtinId="4"/>
    <cellStyle name="Currency 2" xfId="4"/>
    <cellStyle name="Normal" xfId="0" builtinId="0"/>
    <cellStyle name="Normal_BX Repair Reimbursement" xfId="5"/>
    <cellStyle name="Normal_Location Listing" xfId="3"/>
  </cellStyles>
  <dxfs count="0"/>
  <tableStyles count="0" defaultTableStyle="TableStyleMedium9" defaultPivotStyle="PivotStyleLight16"/>
  <colors>
    <mruColors>
      <color rgb="FFFFFF99"/>
      <color rgb="FFC5D9F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443865</xdr:colOff>
      <xdr:row>0</xdr:row>
      <xdr:rowOff>38100</xdr:rowOff>
    </xdr:from>
    <xdr:to>
      <xdr:col>16</xdr:col>
      <xdr:colOff>7620</xdr:colOff>
      <xdr:row>2</xdr:row>
      <xdr:rowOff>109389</xdr:rowOff>
    </xdr:to>
    <xdr:pic>
      <xdr:nvPicPr>
        <xdr:cNvPr id="11253" name="Picture 4" descr="http://www.PODS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1925" y="38100"/>
          <a:ext cx="1758315" cy="45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workbookViewId="0">
      <pane ySplit="28" topLeftCell="A29" activePane="bottomLeft" state="frozen"/>
      <selection pane="bottomLeft" activeCell="B4" sqref="B4"/>
    </sheetView>
  </sheetViews>
  <sheetFormatPr defaultRowHeight="12.75" x14ac:dyDescent="0.2"/>
  <cols>
    <col min="1" max="1" width="6.140625" bestFit="1" customWidth="1"/>
    <col min="2" max="2" width="11.140625" bestFit="1" customWidth="1"/>
    <col min="3" max="3" width="52.7109375" style="30" customWidth="1"/>
    <col min="4" max="4" width="22.7109375" style="30" bestFit="1" customWidth="1"/>
    <col min="5" max="5" width="15.5703125" bestFit="1" customWidth="1"/>
  </cols>
  <sheetData>
    <row r="1" spans="1:5" ht="18" x14ac:dyDescent="0.25">
      <c r="A1" s="206" t="s">
        <v>162</v>
      </c>
      <c r="B1" s="206"/>
      <c r="C1" s="206"/>
      <c r="D1" s="206"/>
      <c r="E1" s="206"/>
    </row>
    <row r="3" spans="1:5" x14ac:dyDescent="0.2">
      <c r="A3" s="23" t="s">
        <v>25</v>
      </c>
      <c r="B3" s="23" t="s">
        <v>43</v>
      </c>
      <c r="C3" s="23" t="s">
        <v>26</v>
      </c>
      <c r="D3" s="23" t="s">
        <v>32</v>
      </c>
      <c r="E3" s="23" t="s">
        <v>27</v>
      </c>
    </row>
    <row r="4" spans="1:5" x14ac:dyDescent="0.2">
      <c r="A4" s="31">
        <v>1</v>
      </c>
      <c r="B4" s="29" t="s">
        <v>108</v>
      </c>
      <c r="C4" s="24" t="s">
        <v>129</v>
      </c>
      <c r="D4" s="29" t="s">
        <v>160</v>
      </c>
      <c r="E4" s="29" t="s">
        <v>128</v>
      </c>
    </row>
    <row r="5" spans="1:5" x14ac:dyDescent="0.2">
      <c r="A5" s="31">
        <v>2</v>
      </c>
      <c r="B5" s="31" t="s">
        <v>33</v>
      </c>
      <c r="C5" s="24" t="s">
        <v>130</v>
      </c>
      <c r="D5" s="29" t="s">
        <v>160</v>
      </c>
      <c r="E5" s="29" t="s">
        <v>128</v>
      </c>
    </row>
    <row r="6" spans="1:5" x14ac:dyDescent="0.2">
      <c r="A6" s="31">
        <v>3</v>
      </c>
      <c r="B6" s="31" t="s">
        <v>34</v>
      </c>
      <c r="C6" s="24" t="s">
        <v>131</v>
      </c>
      <c r="D6" s="29" t="s">
        <v>160</v>
      </c>
      <c r="E6" s="29" t="s">
        <v>128</v>
      </c>
    </row>
    <row r="7" spans="1:5" x14ac:dyDescent="0.2">
      <c r="A7" s="31">
        <v>4</v>
      </c>
      <c r="B7" s="29" t="s">
        <v>35</v>
      </c>
      <c r="C7" s="24" t="s">
        <v>145</v>
      </c>
      <c r="D7" s="29" t="s">
        <v>160</v>
      </c>
      <c r="E7" s="29" t="s">
        <v>128</v>
      </c>
    </row>
    <row r="8" spans="1:5" x14ac:dyDescent="0.2">
      <c r="A8" s="31">
        <v>5</v>
      </c>
      <c r="B8" s="29" t="s">
        <v>81</v>
      </c>
      <c r="C8" s="24" t="s">
        <v>155</v>
      </c>
      <c r="D8" s="29" t="s">
        <v>160</v>
      </c>
      <c r="E8" s="29" t="s">
        <v>128</v>
      </c>
    </row>
    <row r="9" spans="1:5" x14ac:dyDescent="0.2">
      <c r="A9" s="31">
        <v>6</v>
      </c>
      <c r="B9" s="31" t="s">
        <v>36</v>
      </c>
      <c r="C9" s="24" t="s">
        <v>156</v>
      </c>
      <c r="D9" s="29" t="s">
        <v>160</v>
      </c>
      <c r="E9" s="29" t="s">
        <v>128</v>
      </c>
    </row>
    <row r="10" spans="1:5" x14ac:dyDescent="0.2">
      <c r="A10" s="31">
        <v>7</v>
      </c>
      <c r="B10" s="29" t="s">
        <v>354</v>
      </c>
      <c r="C10" s="24" t="s">
        <v>132</v>
      </c>
      <c r="D10" s="29" t="s">
        <v>160</v>
      </c>
      <c r="E10" s="29" t="s">
        <v>128</v>
      </c>
    </row>
    <row r="11" spans="1:5" x14ac:dyDescent="0.2">
      <c r="A11" s="31">
        <v>8</v>
      </c>
      <c r="B11" s="29" t="s">
        <v>355</v>
      </c>
      <c r="C11" s="24" t="s">
        <v>134</v>
      </c>
      <c r="D11" s="29" t="s">
        <v>160</v>
      </c>
      <c r="E11" s="29" t="s">
        <v>128</v>
      </c>
    </row>
    <row r="12" spans="1:5" ht="38.25" x14ac:dyDescent="0.2">
      <c r="A12" s="31">
        <v>9</v>
      </c>
      <c r="B12" s="31" t="s">
        <v>108</v>
      </c>
      <c r="C12" s="161" t="s">
        <v>157</v>
      </c>
      <c r="D12" s="29" t="s">
        <v>107</v>
      </c>
      <c r="E12" s="29" t="s">
        <v>128</v>
      </c>
    </row>
    <row r="13" spans="1:5" x14ac:dyDescent="0.2">
      <c r="A13" s="31">
        <v>10</v>
      </c>
      <c r="B13" s="29" t="s">
        <v>108</v>
      </c>
      <c r="C13" s="24" t="s">
        <v>158</v>
      </c>
      <c r="D13" s="29" t="s">
        <v>160</v>
      </c>
      <c r="E13" s="29" t="s">
        <v>128</v>
      </c>
    </row>
    <row r="14" spans="1:5" x14ac:dyDescent="0.2">
      <c r="A14" s="31">
        <v>11</v>
      </c>
      <c r="B14" s="29" t="s">
        <v>108</v>
      </c>
      <c r="C14" s="24" t="s">
        <v>28</v>
      </c>
      <c r="D14" s="29" t="s">
        <v>160</v>
      </c>
      <c r="E14" s="29" t="s">
        <v>29</v>
      </c>
    </row>
    <row r="15" spans="1:5" x14ac:dyDescent="0.2">
      <c r="A15" s="31">
        <v>12</v>
      </c>
      <c r="B15" s="29" t="s">
        <v>356</v>
      </c>
      <c r="C15" s="24" t="s">
        <v>133</v>
      </c>
      <c r="D15" s="29" t="s">
        <v>160</v>
      </c>
      <c r="E15" s="29" t="s">
        <v>29</v>
      </c>
    </row>
    <row r="16" spans="1:5" x14ac:dyDescent="0.2">
      <c r="A16" s="31">
        <v>13</v>
      </c>
      <c r="B16" s="29" t="s">
        <v>108</v>
      </c>
      <c r="C16" s="24" t="s">
        <v>159</v>
      </c>
      <c r="D16" s="29" t="s">
        <v>160</v>
      </c>
      <c r="E16" s="29" t="s">
        <v>29</v>
      </c>
    </row>
    <row r="17" spans="1:5" x14ac:dyDescent="0.2">
      <c r="A17" s="31">
        <v>14</v>
      </c>
      <c r="B17" s="29" t="s">
        <v>37</v>
      </c>
      <c r="C17" s="24" t="s">
        <v>135</v>
      </c>
      <c r="D17" s="29" t="s">
        <v>161</v>
      </c>
      <c r="E17" s="29" t="s">
        <v>30</v>
      </c>
    </row>
    <row r="18" spans="1:5" x14ac:dyDescent="0.2">
      <c r="A18" s="31">
        <v>15</v>
      </c>
      <c r="B18" s="29" t="s">
        <v>38</v>
      </c>
      <c r="C18" s="24" t="s">
        <v>136</v>
      </c>
      <c r="D18" s="29" t="s">
        <v>161</v>
      </c>
      <c r="E18" s="29" t="s">
        <v>30</v>
      </c>
    </row>
    <row r="19" spans="1:5" x14ac:dyDescent="0.2">
      <c r="A19" s="31">
        <v>16</v>
      </c>
      <c r="B19" s="29" t="s">
        <v>39</v>
      </c>
      <c r="C19" s="24" t="s">
        <v>137</v>
      </c>
      <c r="D19" s="29" t="s">
        <v>161</v>
      </c>
      <c r="E19" s="29" t="s">
        <v>30</v>
      </c>
    </row>
    <row r="20" spans="1:5" x14ac:dyDescent="0.2">
      <c r="A20" s="31">
        <v>17</v>
      </c>
      <c r="B20" s="29" t="s">
        <v>40</v>
      </c>
      <c r="C20" s="24" t="s">
        <v>138</v>
      </c>
      <c r="D20" s="29" t="s">
        <v>161</v>
      </c>
      <c r="E20" s="29" t="s">
        <v>30</v>
      </c>
    </row>
    <row r="21" spans="1:5" x14ac:dyDescent="0.2">
      <c r="A21" s="31">
        <v>18</v>
      </c>
      <c r="B21" s="29" t="s">
        <v>109</v>
      </c>
      <c r="C21" s="24" t="s">
        <v>139</v>
      </c>
      <c r="D21" s="29" t="s">
        <v>161</v>
      </c>
      <c r="E21" s="29" t="s">
        <v>30</v>
      </c>
    </row>
    <row r="22" spans="1:5" x14ac:dyDescent="0.2">
      <c r="A22" s="31">
        <v>19</v>
      </c>
      <c r="B22" s="29" t="s">
        <v>108</v>
      </c>
      <c r="C22" s="24" t="s">
        <v>140</v>
      </c>
      <c r="D22" s="29" t="s">
        <v>161</v>
      </c>
      <c r="E22" s="29" t="s">
        <v>30</v>
      </c>
    </row>
    <row r="23" spans="1:5" x14ac:dyDescent="0.2">
      <c r="A23" s="31">
        <v>20</v>
      </c>
      <c r="B23" s="29" t="s">
        <v>108</v>
      </c>
      <c r="C23" s="24" t="s">
        <v>141</v>
      </c>
      <c r="D23" s="29" t="s">
        <v>160</v>
      </c>
      <c r="E23" s="29" t="s">
        <v>128</v>
      </c>
    </row>
    <row r="24" spans="1:5" x14ac:dyDescent="0.2">
      <c r="A24" s="31">
        <v>21</v>
      </c>
      <c r="B24" s="31" t="s">
        <v>41</v>
      </c>
      <c r="C24" s="24" t="s">
        <v>142</v>
      </c>
      <c r="D24" s="29" t="s">
        <v>160</v>
      </c>
      <c r="E24" s="29" t="s">
        <v>128</v>
      </c>
    </row>
    <row r="25" spans="1:5" x14ac:dyDescent="0.2">
      <c r="A25" s="31">
        <v>22</v>
      </c>
      <c r="B25" s="29" t="s">
        <v>355</v>
      </c>
      <c r="C25" s="24" t="s">
        <v>133</v>
      </c>
      <c r="D25" s="29" t="s">
        <v>160</v>
      </c>
      <c r="E25" s="29" t="s">
        <v>128</v>
      </c>
    </row>
    <row r="26" spans="1:5" x14ac:dyDescent="0.2">
      <c r="A26" s="31">
        <v>23</v>
      </c>
      <c r="B26" s="29" t="s">
        <v>108</v>
      </c>
      <c r="C26" s="24" t="s">
        <v>95</v>
      </c>
      <c r="D26" s="29" t="s">
        <v>160</v>
      </c>
      <c r="E26" s="29" t="s">
        <v>128</v>
      </c>
    </row>
    <row r="27" spans="1:5" x14ac:dyDescent="0.2">
      <c r="A27" s="31">
        <v>24</v>
      </c>
      <c r="B27" s="29" t="s">
        <v>108</v>
      </c>
      <c r="C27" s="24" t="s">
        <v>31</v>
      </c>
      <c r="D27" s="29" t="s">
        <v>160</v>
      </c>
      <c r="E27" s="29" t="s">
        <v>29</v>
      </c>
    </row>
  </sheetData>
  <sheetProtection algorithmName="SHA-512" hashValue="TsEDg/KD+xYu0c9tAwOMZksDbJSvwQ+n5JKn9UhhKSwXqL6AN96kRkNiovxwUbPOtrYzxC2bzqLS3bwhq0bbzQ==" saltValue="U5mhVXusiUjI6L/jYNfuXg==" spinCount="100000" sheet="1" objects="1" scenarios="1" selectLockedCells="1" selectUnlockedCells="1"/>
  <mergeCells count="1">
    <mergeCell ref="A1:E1"/>
  </mergeCells>
  <phoneticPr fontId="0" type="noConversion"/>
  <printOptions horizontalCentered="1"/>
  <pageMargins left="0.2" right="0.2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85"/>
  <sheetViews>
    <sheetView showGridLines="0" tabSelected="1" zoomScale="90" zoomScaleNormal="90" zoomScaleSheetLayoutView="85" workbookViewId="0">
      <pane ySplit="10" topLeftCell="A68" activePane="bottomLeft" state="frozen"/>
      <selection pane="bottomLeft" activeCell="I69" sqref="I69"/>
    </sheetView>
  </sheetViews>
  <sheetFormatPr defaultColWidth="9.140625" defaultRowHeight="12.75" x14ac:dyDescent="0.2"/>
  <cols>
    <col min="1" max="1" width="13.140625" style="2" customWidth="1"/>
    <col min="2" max="2" width="13.7109375" style="7" customWidth="1"/>
    <col min="3" max="3" width="36.42578125" style="7" customWidth="1"/>
    <col min="4" max="4" width="10.7109375" style="2" customWidth="1"/>
    <col min="5" max="5" width="10.7109375" style="3" customWidth="1"/>
    <col min="6" max="6" width="11.28515625" style="4" bestFit="1" customWidth="1"/>
    <col min="7" max="7" width="1.7109375" style="96" customWidth="1"/>
    <col min="8" max="17" width="11.28515625" style="2" bestFit="1" customWidth="1"/>
    <col min="18" max="18" width="9.140625" style="2" customWidth="1"/>
    <col min="19" max="19" width="13.28515625" style="2" hidden="1" customWidth="1"/>
    <col min="20" max="30" width="9.140625" style="2" hidden="1" customWidth="1"/>
    <col min="31" max="16384" width="9.140625" style="2"/>
  </cols>
  <sheetData>
    <row r="1" spans="1:30" ht="16.5" thickBot="1" x14ac:dyDescent="0.3">
      <c r="A1" s="260" t="s">
        <v>501</v>
      </c>
      <c r="B1" s="261"/>
      <c r="C1" s="262"/>
      <c r="D1" s="110"/>
      <c r="E1" s="214" t="s">
        <v>167</v>
      </c>
      <c r="F1" s="214"/>
      <c r="G1" s="214"/>
      <c r="H1" s="214"/>
      <c r="I1" s="214"/>
      <c r="J1" s="214"/>
      <c r="K1" s="214"/>
      <c r="L1" s="110"/>
      <c r="M1" s="110"/>
      <c r="N1" s="110"/>
      <c r="O1" s="110"/>
      <c r="P1" s="110"/>
      <c r="Q1" s="110"/>
    </row>
    <row r="2" spans="1:30" ht="15" customHeight="1" thickBot="1" x14ac:dyDescent="0.25">
      <c r="A2" s="5"/>
      <c r="B2" s="6"/>
      <c r="C2" s="6"/>
      <c r="E2" s="244" t="s">
        <v>502</v>
      </c>
      <c r="F2" s="244"/>
      <c r="G2" s="244"/>
      <c r="H2" s="244"/>
      <c r="I2" s="244"/>
      <c r="J2" s="244"/>
      <c r="K2" s="244"/>
    </row>
    <row r="3" spans="1:30" ht="12.75" customHeight="1" thickBot="1" x14ac:dyDescent="0.25">
      <c r="A3" s="215" t="s">
        <v>45</v>
      </c>
      <c r="B3" s="216"/>
      <c r="C3" s="33" t="s">
        <v>523</v>
      </c>
      <c r="E3" s="263" t="s">
        <v>168</v>
      </c>
      <c r="F3" s="263"/>
      <c r="G3" s="263"/>
      <c r="H3" s="263"/>
      <c r="I3" s="263"/>
      <c r="J3" s="263"/>
      <c r="K3" s="263"/>
    </row>
    <row r="4" spans="1:30" ht="12.75" customHeight="1" x14ac:dyDescent="0.2">
      <c r="A4" s="239" t="s">
        <v>122</v>
      </c>
      <c r="B4" s="240"/>
      <c r="C4" s="32" t="s">
        <v>121</v>
      </c>
      <c r="E4" s="273" t="s">
        <v>18</v>
      </c>
      <c r="F4" s="274"/>
      <c r="G4" s="97"/>
      <c r="H4" s="40">
        <v>1</v>
      </c>
      <c r="I4" s="41">
        <v>2</v>
      </c>
      <c r="J4" s="41">
        <v>3</v>
      </c>
      <c r="K4" s="41">
        <v>4</v>
      </c>
      <c r="L4" s="41">
        <v>5</v>
      </c>
      <c r="M4" s="41">
        <v>6</v>
      </c>
      <c r="N4" s="41">
        <v>7</v>
      </c>
      <c r="O4" s="41">
        <v>8</v>
      </c>
      <c r="P4" s="41">
        <v>9</v>
      </c>
      <c r="Q4" s="42">
        <v>10</v>
      </c>
    </row>
    <row r="5" spans="1:30" ht="12.75" customHeight="1" x14ac:dyDescent="0.2">
      <c r="A5" s="239" t="s">
        <v>123</v>
      </c>
      <c r="B5" s="240"/>
      <c r="C5" s="57" t="str">
        <f>VLOOKUP(C4,'Market Listing'!A:B,2,FALSE)</f>
        <v>(Auto-populates after Mkt # is entered)</v>
      </c>
      <c r="E5" s="269" t="s">
        <v>80</v>
      </c>
      <c r="F5" s="270"/>
      <c r="G5" s="97"/>
      <c r="H5" s="47"/>
      <c r="I5" s="27"/>
      <c r="J5" s="27"/>
      <c r="K5" s="48"/>
      <c r="L5" s="27"/>
      <c r="M5" s="48"/>
      <c r="N5" s="27"/>
      <c r="O5" s="27"/>
      <c r="P5" s="27"/>
      <c r="Q5" s="28"/>
    </row>
    <row r="6" spans="1:30" ht="12.75" customHeight="1" x14ac:dyDescent="0.2">
      <c r="A6" s="239" t="s">
        <v>124</v>
      </c>
      <c r="B6" s="240"/>
      <c r="C6" s="57" t="str">
        <f>VLOOKUP(C4,'Market Listing'!A:C,3,FALSE)</f>
        <v>(Auto-populates after Mkt # is entered)</v>
      </c>
      <c r="E6" s="269" t="s">
        <v>11</v>
      </c>
      <c r="F6" s="270"/>
      <c r="G6" s="97"/>
      <c r="H6" s="47"/>
      <c r="I6" s="48"/>
      <c r="J6" s="48"/>
      <c r="K6" s="48"/>
      <c r="L6" s="48"/>
      <c r="M6" s="48"/>
      <c r="N6" s="48"/>
      <c r="O6" s="48"/>
      <c r="P6" s="48"/>
      <c r="Q6" s="49"/>
    </row>
    <row r="7" spans="1:30" ht="12.75" customHeight="1" thickBot="1" x14ac:dyDescent="0.25">
      <c r="A7" s="239" t="s">
        <v>19</v>
      </c>
      <c r="B7" s="240"/>
      <c r="C7" s="32" t="s">
        <v>125</v>
      </c>
      <c r="E7" s="271" t="s">
        <v>10</v>
      </c>
      <c r="F7" s="272"/>
      <c r="G7" s="97"/>
      <c r="H7" s="43">
        <f>'IF PO Record'!$I5</f>
        <v>0</v>
      </c>
      <c r="I7" s="44">
        <f>'IF PO Record'!$I5</f>
        <v>0</v>
      </c>
      <c r="J7" s="44">
        <f>'IF PO Record'!$I6</f>
        <v>0</v>
      </c>
      <c r="K7" s="44">
        <f>'IF PO Record'!$I7</f>
        <v>0</v>
      </c>
      <c r="L7" s="44">
        <f>'IF PO Record'!$I8</f>
        <v>0</v>
      </c>
      <c r="M7" s="44">
        <f>'IF PO Record'!$I9</f>
        <v>0</v>
      </c>
      <c r="N7" s="44">
        <f>'IF PO Record'!$I10</f>
        <v>0</v>
      </c>
      <c r="O7" s="44">
        <f>'IF PO Record'!$I11</f>
        <v>0</v>
      </c>
      <c r="P7" s="44">
        <f>'IF PO Record'!$I12</f>
        <v>0</v>
      </c>
      <c r="Q7" s="45">
        <f>'IF PO Record'!$I13</f>
        <v>0</v>
      </c>
    </row>
    <row r="8" spans="1:30" ht="12.75" customHeight="1" thickBot="1" x14ac:dyDescent="0.25">
      <c r="A8" s="249" t="s">
        <v>20</v>
      </c>
      <c r="B8" s="250"/>
      <c r="C8" s="156" t="s">
        <v>126</v>
      </c>
      <c r="E8" s="56"/>
      <c r="F8" s="56"/>
      <c r="G8" s="97"/>
      <c r="H8" s="55" t="s">
        <v>114</v>
      </c>
      <c r="I8" s="55" t="s">
        <v>114</v>
      </c>
      <c r="J8" s="55" t="s">
        <v>114</v>
      </c>
      <c r="K8" s="55" t="s">
        <v>114</v>
      </c>
      <c r="L8" s="55" t="s">
        <v>114</v>
      </c>
      <c r="M8" s="55" t="s">
        <v>114</v>
      </c>
      <c r="N8" s="55" t="s">
        <v>114</v>
      </c>
      <c r="O8" s="55" t="s">
        <v>114</v>
      </c>
      <c r="P8" s="55" t="s">
        <v>114</v>
      </c>
      <c r="Q8" s="55" t="s">
        <v>114</v>
      </c>
    </row>
    <row r="9" spans="1:30" ht="12.75" customHeight="1" thickBot="1" x14ac:dyDescent="0.25">
      <c r="A9" s="4"/>
      <c r="B9" s="4"/>
      <c r="C9" s="4"/>
      <c r="D9" s="4"/>
      <c r="E9" s="4"/>
      <c r="G9" s="97"/>
    </row>
    <row r="10" spans="1:30" s="7" customFormat="1" ht="24" customHeight="1" thickBot="1" x14ac:dyDescent="0.25">
      <c r="A10" s="191" t="s">
        <v>6</v>
      </c>
      <c r="B10" s="245" t="s">
        <v>12</v>
      </c>
      <c r="C10" s="246"/>
      <c r="D10" s="162" t="s">
        <v>4</v>
      </c>
      <c r="E10" s="162" t="s">
        <v>2</v>
      </c>
      <c r="F10" s="162" t="s">
        <v>5</v>
      </c>
      <c r="G10" s="97"/>
      <c r="H10" s="21" t="s">
        <v>84</v>
      </c>
      <c r="I10" s="21" t="s">
        <v>84</v>
      </c>
      <c r="J10" s="21" t="s">
        <v>84</v>
      </c>
      <c r="K10" s="21" t="s">
        <v>84</v>
      </c>
      <c r="L10" s="21" t="s">
        <v>84</v>
      </c>
      <c r="M10" s="21" t="s">
        <v>84</v>
      </c>
      <c r="N10" s="21" t="s">
        <v>84</v>
      </c>
      <c r="O10" s="21" t="s">
        <v>84</v>
      </c>
      <c r="P10" s="21" t="s">
        <v>84</v>
      </c>
      <c r="Q10" s="21" t="s">
        <v>84</v>
      </c>
      <c r="S10" s="185" t="s">
        <v>177</v>
      </c>
      <c r="AD10" s="177" t="s">
        <v>175</v>
      </c>
    </row>
    <row r="11" spans="1:30" s="118" customFormat="1" ht="12.75" customHeight="1" x14ac:dyDescent="0.2">
      <c r="A11" s="196" t="s">
        <v>8</v>
      </c>
      <c r="B11" s="251" t="s">
        <v>306</v>
      </c>
      <c r="C11" s="252"/>
      <c r="D11" s="198">
        <v>9.65</v>
      </c>
      <c r="E11" s="70">
        <f t="shared" ref="E11:E55" si="0">SUM(H11:Q11)</f>
        <v>0</v>
      </c>
      <c r="F11" s="135">
        <f>+E11*D11</f>
        <v>0</v>
      </c>
      <c r="G11" s="98" t="s">
        <v>91</v>
      </c>
      <c r="H11" s="202"/>
      <c r="I11" s="203"/>
      <c r="J11" s="203"/>
      <c r="K11" s="203"/>
      <c r="L11" s="203"/>
      <c r="M11" s="203"/>
      <c r="N11" s="203"/>
      <c r="O11" s="203"/>
      <c r="P11" s="203"/>
      <c r="Q11" s="204"/>
      <c r="S11" s="186">
        <v>15</v>
      </c>
      <c r="T11" s="163">
        <f t="shared" ref="T11:T25" si="1">H11*$D11</f>
        <v>0</v>
      </c>
      <c r="U11" s="163">
        <f t="shared" ref="U11:U25" si="2">I11*$D11</f>
        <v>0</v>
      </c>
      <c r="V11" s="163">
        <f t="shared" ref="V11:V25" si="3">J11*$D11</f>
        <v>0</v>
      </c>
      <c r="W11" s="163">
        <f t="shared" ref="W11:W25" si="4">K11*$D11</f>
        <v>0</v>
      </c>
      <c r="X11" s="163">
        <f t="shared" ref="X11:X25" si="5">L11*$D11</f>
        <v>0</v>
      </c>
      <c r="Y11" s="163">
        <f t="shared" ref="Y11:Y25" si="6">M11*$D11</f>
        <v>0</v>
      </c>
      <c r="Z11" s="163">
        <f t="shared" ref="Z11:Z25" si="7">N11*$D11</f>
        <v>0</v>
      </c>
      <c r="AA11" s="163">
        <f t="shared" ref="AA11:AA25" si="8">O11*$D11</f>
        <v>0</v>
      </c>
      <c r="AB11" s="163">
        <f t="shared" ref="AB11:AB25" si="9">P11*$D11</f>
        <v>0</v>
      </c>
      <c r="AC11" s="163">
        <f t="shared" ref="AC11:AC25" si="10">Q11*$D11</f>
        <v>0</v>
      </c>
      <c r="AD11" s="178" t="s">
        <v>91</v>
      </c>
    </row>
    <row r="12" spans="1:30" s="118" customFormat="1" ht="12.75" customHeight="1" x14ac:dyDescent="0.2">
      <c r="A12" s="166" t="s">
        <v>169</v>
      </c>
      <c r="B12" s="237" t="s">
        <v>304</v>
      </c>
      <c r="C12" s="238"/>
      <c r="D12" s="167">
        <v>9</v>
      </c>
      <c r="E12" s="129">
        <f t="shared" si="0"/>
        <v>0</v>
      </c>
      <c r="F12" s="136">
        <f>+E12*D12</f>
        <v>0</v>
      </c>
      <c r="G12" s="98" t="s">
        <v>91</v>
      </c>
      <c r="H12" s="25"/>
      <c r="I12" s="50"/>
      <c r="J12" s="50"/>
      <c r="K12" s="50"/>
      <c r="L12" s="50"/>
      <c r="M12" s="50"/>
      <c r="N12" s="50"/>
      <c r="O12" s="50"/>
      <c r="P12" s="50"/>
      <c r="Q12" s="51"/>
      <c r="S12" s="186">
        <v>15</v>
      </c>
      <c r="T12" s="163">
        <f t="shared" si="1"/>
        <v>0</v>
      </c>
      <c r="U12" s="163">
        <f t="shared" si="2"/>
        <v>0</v>
      </c>
      <c r="V12" s="163">
        <f t="shared" si="3"/>
        <v>0</v>
      </c>
      <c r="W12" s="163">
        <f t="shared" si="4"/>
        <v>0</v>
      </c>
      <c r="X12" s="163">
        <f t="shared" si="5"/>
        <v>0</v>
      </c>
      <c r="Y12" s="163">
        <f t="shared" si="6"/>
        <v>0</v>
      </c>
      <c r="Z12" s="163">
        <f t="shared" si="7"/>
        <v>0</v>
      </c>
      <c r="AA12" s="163">
        <f t="shared" si="8"/>
        <v>0</v>
      </c>
      <c r="AB12" s="163">
        <f t="shared" si="9"/>
        <v>0</v>
      </c>
      <c r="AC12" s="163">
        <f t="shared" si="10"/>
        <v>0</v>
      </c>
      <c r="AD12" s="178" t="s">
        <v>91</v>
      </c>
    </row>
    <row r="13" spans="1:30" s="118" customFormat="1" ht="12.75" customHeight="1" x14ac:dyDescent="0.2">
      <c r="A13" s="72" t="s">
        <v>179</v>
      </c>
      <c r="B13" s="237" t="s">
        <v>242</v>
      </c>
      <c r="C13" s="238"/>
      <c r="D13" s="164">
        <v>0.17</v>
      </c>
      <c r="E13" s="18">
        <f t="shared" si="0"/>
        <v>0</v>
      </c>
      <c r="F13" s="136">
        <f>+E13*D13</f>
        <v>0</v>
      </c>
      <c r="G13" s="98" t="s">
        <v>91</v>
      </c>
      <c r="H13" s="25"/>
      <c r="I13" s="50"/>
      <c r="J13" s="50"/>
      <c r="K13" s="50"/>
      <c r="L13" s="50"/>
      <c r="M13" s="50"/>
      <c r="N13" s="50"/>
      <c r="O13" s="50"/>
      <c r="P13" s="50"/>
      <c r="Q13" s="51"/>
      <c r="S13" s="186">
        <v>5</v>
      </c>
      <c r="T13" s="163">
        <f t="shared" si="1"/>
        <v>0</v>
      </c>
      <c r="U13" s="163">
        <f t="shared" si="2"/>
        <v>0</v>
      </c>
      <c r="V13" s="163">
        <f t="shared" si="3"/>
        <v>0</v>
      </c>
      <c r="W13" s="163">
        <f t="shared" si="4"/>
        <v>0</v>
      </c>
      <c r="X13" s="163">
        <f t="shared" si="5"/>
        <v>0</v>
      </c>
      <c r="Y13" s="163">
        <f t="shared" si="6"/>
        <v>0</v>
      </c>
      <c r="Z13" s="163">
        <f t="shared" si="7"/>
        <v>0</v>
      </c>
      <c r="AA13" s="163">
        <f t="shared" si="8"/>
        <v>0</v>
      </c>
      <c r="AB13" s="163">
        <f t="shared" si="9"/>
        <v>0</v>
      </c>
      <c r="AC13" s="163">
        <f t="shared" si="10"/>
        <v>0</v>
      </c>
      <c r="AD13" s="178" t="s">
        <v>91</v>
      </c>
    </row>
    <row r="14" spans="1:30" s="118" customFormat="1" ht="12.75" customHeight="1" x14ac:dyDescent="0.2">
      <c r="A14" s="72" t="s">
        <v>180</v>
      </c>
      <c r="B14" s="237" t="s">
        <v>243</v>
      </c>
      <c r="C14" s="238"/>
      <c r="D14" s="164">
        <v>0.34</v>
      </c>
      <c r="E14" s="18">
        <f t="shared" si="0"/>
        <v>0</v>
      </c>
      <c r="F14" s="136">
        <f>+E14*D14</f>
        <v>0</v>
      </c>
      <c r="G14" s="98" t="s">
        <v>91</v>
      </c>
      <c r="H14" s="25"/>
      <c r="I14" s="50"/>
      <c r="J14" s="50"/>
      <c r="K14" s="50"/>
      <c r="L14" s="50"/>
      <c r="M14" s="50"/>
      <c r="N14" s="50"/>
      <c r="O14" s="50"/>
      <c r="P14" s="50"/>
      <c r="Q14" s="51"/>
      <c r="S14" s="186">
        <v>5</v>
      </c>
      <c r="T14" s="163">
        <f t="shared" si="1"/>
        <v>0</v>
      </c>
      <c r="U14" s="163">
        <f t="shared" si="2"/>
        <v>0</v>
      </c>
      <c r="V14" s="163">
        <f t="shared" si="3"/>
        <v>0</v>
      </c>
      <c r="W14" s="163">
        <f t="shared" si="4"/>
        <v>0</v>
      </c>
      <c r="X14" s="163">
        <f t="shared" si="5"/>
        <v>0</v>
      </c>
      <c r="Y14" s="163">
        <f t="shared" si="6"/>
        <v>0</v>
      </c>
      <c r="Z14" s="163">
        <f t="shared" si="7"/>
        <v>0</v>
      </c>
      <c r="AA14" s="163">
        <f t="shared" si="8"/>
        <v>0</v>
      </c>
      <c r="AB14" s="163">
        <f t="shared" si="9"/>
        <v>0</v>
      </c>
      <c r="AC14" s="163">
        <f t="shared" si="10"/>
        <v>0</v>
      </c>
      <c r="AD14" s="178" t="s">
        <v>91</v>
      </c>
    </row>
    <row r="15" spans="1:30" s="118" customFormat="1" ht="12.75" customHeight="1" x14ac:dyDescent="0.2">
      <c r="A15" s="72" t="s">
        <v>181</v>
      </c>
      <c r="B15" s="237" t="s">
        <v>244</v>
      </c>
      <c r="C15" s="238"/>
      <c r="D15" s="164">
        <v>0.03</v>
      </c>
      <c r="E15" s="18">
        <f t="shared" si="0"/>
        <v>0</v>
      </c>
      <c r="F15" s="136">
        <f>+(E15*D15)</f>
        <v>0</v>
      </c>
      <c r="G15" s="98" t="s">
        <v>91</v>
      </c>
      <c r="H15" s="25"/>
      <c r="I15" s="50"/>
      <c r="J15" s="50"/>
      <c r="K15" s="50"/>
      <c r="L15" s="50"/>
      <c r="M15" s="50"/>
      <c r="N15" s="50"/>
      <c r="O15" s="50"/>
      <c r="P15" s="50"/>
      <c r="Q15" s="51"/>
      <c r="S15" s="186">
        <v>3</v>
      </c>
      <c r="T15" s="163">
        <f t="shared" si="1"/>
        <v>0</v>
      </c>
      <c r="U15" s="163">
        <f t="shared" si="2"/>
        <v>0</v>
      </c>
      <c r="V15" s="163">
        <f t="shared" si="3"/>
        <v>0</v>
      </c>
      <c r="W15" s="163">
        <f t="shared" si="4"/>
        <v>0</v>
      </c>
      <c r="X15" s="163">
        <f t="shared" si="5"/>
        <v>0</v>
      </c>
      <c r="Y15" s="163">
        <f t="shared" si="6"/>
        <v>0</v>
      </c>
      <c r="Z15" s="163">
        <f t="shared" si="7"/>
        <v>0</v>
      </c>
      <c r="AA15" s="163">
        <f t="shared" si="8"/>
        <v>0</v>
      </c>
      <c r="AB15" s="163">
        <f t="shared" si="9"/>
        <v>0</v>
      </c>
      <c r="AC15" s="163">
        <f t="shared" si="10"/>
        <v>0</v>
      </c>
      <c r="AD15" s="178" t="s">
        <v>91</v>
      </c>
    </row>
    <row r="16" spans="1:30" s="118" customFormat="1" ht="12.75" customHeight="1" x14ac:dyDescent="0.2">
      <c r="A16" s="72" t="s">
        <v>182</v>
      </c>
      <c r="B16" s="237" t="s">
        <v>245</v>
      </c>
      <c r="C16" s="238"/>
      <c r="D16" s="164">
        <v>0.5</v>
      </c>
      <c r="E16" s="18">
        <f t="shared" si="0"/>
        <v>0</v>
      </c>
      <c r="F16" s="136">
        <f>+(E16*D16)</f>
        <v>0</v>
      </c>
      <c r="G16" s="98" t="s">
        <v>91</v>
      </c>
      <c r="H16" s="25"/>
      <c r="I16" s="50"/>
      <c r="J16" s="50"/>
      <c r="K16" s="50"/>
      <c r="L16" s="50"/>
      <c r="M16" s="50"/>
      <c r="N16" s="50"/>
      <c r="O16" s="50"/>
      <c r="P16" s="50"/>
      <c r="Q16" s="51"/>
      <c r="S16" s="186">
        <v>3</v>
      </c>
      <c r="T16" s="163">
        <f t="shared" si="1"/>
        <v>0</v>
      </c>
      <c r="U16" s="163">
        <f t="shared" si="2"/>
        <v>0</v>
      </c>
      <c r="V16" s="163">
        <f t="shared" si="3"/>
        <v>0</v>
      </c>
      <c r="W16" s="163">
        <f t="shared" si="4"/>
        <v>0</v>
      </c>
      <c r="X16" s="163">
        <f t="shared" si="5"/>
        <v>0</v>
      </c>
      <c r="Y16" s="163">
        <f t="shared" si="6"/>
        <v>0</v>
      </c>
      <c r="Z16" s="163">
        <f t="shared" si="7"/>
        <v>0</v>
      </c>
      <c r="AA16" s="163">
        <f t="shared" si="8"/>
        <v>0</v>
      </c>
      <c r="AB16" s="163">
        <f t="shared" si="9"/>
        <v>0</v>
      </c>
      <c r="AC16" s="163">
        <f t="shared" si="10"/>
        <v>0</v>
      </c>
      <c r="AD16" s="178" t="s">
        <v>91</v>
      </c>
    </row>
    <row r="17" spans="1:30" s="118" customFormat="1" ht="12.75" customHeight="1" x14ac:dyDescent="0.2">
      <c r="A17" s="72" t="s">
        <v>183</v>
      </c>
      <c r="B17" s="237" t="s">
        <v>246</v>
      </c>
      <c r="C17" s="238"/>
      <c r="D17" s="164">
        <v>1.6</v>
      </c>
      <c r="E17" s="18">
        <f t="shared" si="0"/>
        <v>0</v>
      </c>
      <c r="F17" s="136">
        <f t="shared" ref="F17:F25" si="11">+E17*D17</f>
        <v>0</v>
      </c>
      <c r="G17" s="98" t="s">
        <v>91</v>
      </c>
      <c r="H17" s="25"/>
      <c r="I17" s="50"/>
      <c r="J17" s="50"/>
      <c r="K17" s="50"/>
      <c r="L17" s="50"/>
      <c r="M17" s="50"/>
      <c r="N17" s="50"/>
      <c r="O17" s="50"/>
      <c r="P17" s="50"/>
      <c r="Q17" s="51"/>
      <c r="S17" s="186">
        <v>120</v>
      </c>
      <c r="T17" s="163">
        <f t="shared" si="1"/>
        <v>0</v>
      </c>
      <c r="U17" s="163">
        <f t="shared" si="2"/>
        <v>0</v>
      </c>
      <c r="V17" s="163">
        <f t="shared" si="3"/>
        <v>0</v>
      </c>
      <c r="W17" s="163">
        <f t="shared" si="4"/>
        <v>0</v>
      </c>
      <c r="X17" s="163">
        <f t="shared" si="5"/>
        <v>0</v>
      </c>
      <c r="Y17" s="163">
        <f t="shared" si="6"/>
        <v>0</v>
      </c>
      <c r="Z17" s="163">
        <f t="shared" si="7"/>
        <v>0</v>
      </c>
      <c r="AA17" s="163">
        <f t="shared" si="8"/>
        <v>0</v>
      </c>
      <c r="AB17" s="163">
        <f t="shared" si="9"/>
        <v>0</v>
      </c>
      <c r="AC17" s="163">
        <f t="shared" si="10"/>
        <v>0</v>
      </c>
      <c r="AD17" s="178" t="s">
        <v>91</v>
      </c>
    </row>
    <row r="18" spans="1:30" s="118" customFormat="1" ht="12.75" customHeight="1" x14ac:dyDescent="0.2">
      <c r="A18" s="72" t="s">
        <v>184</v>
      </c>
      <c r="B18" s="237" t="s">
        <v>247</v>
      </c>
      <c r="C18" s="238"/>
      <c r="D18" s="164">
        <v>1.6</v>
      </c>
      <c r="E18" s="18">
        <f t="shared" si="0"/>
        <v>0</v>
      </c>
      <c r="F18" s="136">
        <f t="shared" si="11"/>
        <v>0</v>
      </c>
      <c r="G18" s="98" t="s">
        <v>91</v>
      </c>
      <c r="H18" s="25"/>
      <c r="I18" s="50"/>
      <c r="J18" s="50"/>
      <c r="K18" s="50"/>
      <c r="L18" s="50"/>
      <c r="M18" s="50"/>
      <c r="N18" s="50"/>
      <c r="O18" s="50"/>
      <c r="P18" s="50"/>
      <c r="Q18" s="51"/>
      <c r="S18" s="186">
        <v>120</v>
      </c>
      <c r="T18" s="163">
        <f t="shared" si="1"/>
        <v>0</v>
      </c>
      <c r="U18" s="163">
        <f t="shared" si="2"/>
        <v>0</v>
      </c>
      <c r="V18" s="163">
        <f t="shared" si="3"/>
        <v>0</v>
      </c>
      <c r="W18" s="163">
        <f t="shared" si="4"/>
        <v>0</v>
      </c>
      <c r="X18" s="163">
        <f t="shared" si="5"/>
        <v>0</v>
      </c>
      <c r="Y18" s="163">
        <f t="shared" si="6"/>
        <v>0</v>
      </c>
      <c r="Z18" s="163">
        <f t="shared" si="7"/>
        <v>0</v>
      </c>
      <c r="AA18" s="163">
        <f t="shared" si="8"/>
        <v>0</v>
      </c>
      <c r="AB18" s="163">
        <f t="shared" si="9"/>
        <v>0</v>
      </c>
      <c r="AC18" s="163">
        <f t="shared" si="10"/>
        <v>0</v>
      </c>
      <c r="AD18" s="178" t="s">
        <v>91</v>
      </c>
    </row>
    <row r="19" spans="1:30" s="118" customFormat="1" ht="12.75" customHeight="1" x14ac:dyDescent="0.2">
      <c r="A19" s="72" t="s">
        <v>185</v>
      </c>
      <c r="B19" s="237" t="s">
        <v>248</v>
      </c>
      <c r="C19" s="238"/>
      <c r="D19" s="164">
        <v>1.6</v>
      </c>
      <c r="E19" s="18">
        <f t="shared" si="0"/>
        <v>0</v>
      </c>
      <c r="F19" s="136">
        <f t="shared" si="11"/>
        <v>0</v>
      </c>
      <c r="G19" s="98" t="s">
        <v>91</v>
      </c>
      <c r="H19" s="25"/>
      <c r="I19" s="50"/>
      <c r="J19" s="50"/>
      <c r="K19" s="50"/>
      <c r="L19" s="50"/>
      <c r="M19" s="50"/>
      <c r="N19" s="50"/>
      <c r="O19" s="50"/>
      <c r="P19" s="50"/>
      <c r="Q19" s="51"/>
      <c r="S19" s="186">
        <v>120</v>
      </c>
      <c r="T19" s="163">
        <f t="shared" si="1"/>
        <v>0</v>
      </c>
      <c r="U19" s="163">
        <f t="shared" si="2"/>
        <v>0</v>
      </c>
      <c r="V19" s="163">
        <f t="shared" si="3"/>
        <v>0</v>
      </c>
      <c r="W19" s="163">
        <f t="shared" si="4"/>
        <v>0</v>
      </c>
      <c r="X19" s="163">
        <f t="shared" si="5"/>
        <v>0</v>
      </c>
      <c r="Y19" s="163">
        <f t="shared" si="6"/>
        <v>0</v>
      </c>
      <c r="Z19" s="163">
        <f t="shared" si="7"/>
        <v>0</v>
      </c>
      <c r="AA19" s="163">
        <f t="shared" si="8"/>
        <v>0</v>
      </c>
      <c r="AB19" s="163">
        <f t="shared" si="9"/>
        <v>0</v>
      </c>
      <c r="AC19" s="163">
        <f t="shared" si="10"/>
        <v>0</v>
      </c>
      <c r="AD19" s="178" t="s">
        <v>91</v>
      </c>
    </row>
    <row r="20" spans="1:30" s="118" customFormat="1" ht="12.75" customHeight="1" x14ac:dyDescent="0.2">
      <c r="A20" s="72" t="s">
        <v>186</v>
      </c>
      <c r="B20" s="237" t="s">
        <v>249</v>
      </c>
      <c r="C20" s="238"/>
      <c r="D20" s="164">
        <v>1.6</v>
      </c>
      <c r="E20" s="18">
        <f t="shared" si="0"/>
        <v>0</v>
      </c>
      <c r="F20" s="136">
        <f t="shared" si="11"/>
        <v>0</v>
      </c>
      <c r="G20" s="98" t="s">
        <v>91</v>
      </c>
      <c r="H20" s="25"/>
      <c r="I20" s="50"/>
      <c r="J20" s="50"/>
      <c r="K20" s="50"/>
      <c r="L20" s="50"/>
      <c r="M20" s="50"/>
      <c r="N20" s="50"/>
      <c r="O20" s="50"/>
      <c r="P20" s="50"/>
      <c r="Q20" s="51"/>
      <c r="S20" s="186">
        <v>120</v>
      </c>
      <c r="T20" s="163">
        <f t="shared" si="1"/>
        <v>0</v>
      </c>
      <c r="U20" s="163">
        <f t="shared" si="2"/>
        <v>0</v>
      </c>
      <c r="V20" s="163">
        <f t="shared" si="3"/>
        <v>0</v>
      </c>
      <c r="W20" s="163">
        <f t="shared" si="4"/>
        <v>0</v>
      </c>
      <c r="X20" s="163">
        <f t="shared" si="5"/>
        <v>0</v>
      </c>
      <c r="Y20" s="163">
        <f t="shared" si="6"/>
        <v>0</v>
      </c>
      <c r="Z20" s="163">
        <f t="shared" si="7"/>
        <v>0</v>
      </c>
      <c r="AA20" s="163">
        <f t="shared" si="8"/>
        <v>0</v>
      </c>
      <c r="AB20" s="163">
        <f t="shared" si="9"/>
        <v>0</v>
      </c>
      <c r="AC20" s="163">
        <f t="shared" si="10"/>
        <v>0</v>
      </c>
      <c r="AD20" s="178" t="s">
        <v>91</v>
      </c>
    </row>
    <row r="21" spans="1:30" s="118" customFormat="1" ht="12.75" customHeight="1" x14ac:dyDescent="0.2">
      <c r="A21" s="72" t="s">
        <v>187</v>
      </c>
      <c r="B21" s="237" t="s">
        <v>250</v>
      </c>
      <c r="C21" s="238"/>
      <c r="D21" s="164">
        <v>0.2</v>
      </c>
      <c r="E21" s="18">
        <f t="shared" si="0"/>
        <v>0</v>
      </c>
      <c r="F21" s="136">
        <f t="shared" si="11"/>
        <v>0</v>
      </c>
      <c r="G21" s="98" t="s">
        <v>91</v>
      </c>
      <c r="H21" s="25"/>
      <c r="I21" s="50"/>
      <c r="J21" s="50"/>
      <c r="K21" s="50"/>
      <c r="L21" s="50"/>
      <c r="M21" s="50"/>
      <c r="N21" s="50"/>
      <c r="O21" s="50"/>
      <c r="P21" s="50"/>
      <c r="Q21" s="51"/>
      <c r="S21" s="186">
        <v>2</v>
      </c>
      <c r="T21" s="163">
        <f t="shared" si="1"/>
        <v>0</v>
      </c>
      <c r="U21" s="163">
        <f t="shared" si="2"/>
        <v>0</v>
      </c>
      <c r="V21" s="163">
        <f t="shared" si="3"/>
        <v>0</v>
      </c>
      <c r="W21" s="163">
        <f t="shared" si="4"/>
        <v>0</v>
      </c>
      <c r="X21" s="163">
        <f t="shared" si="5"/>
        <v>0</v>
      </c>
      <c r="Y21" s="163">
        <f t="shared" si="6"/>
        <v>0</v>
      </c>
      <c r="Z21" s="163">
        <f t="shared" si="7"/>
        <v>0</v>
      </c>
      <c r="AA21" s="163">
        <f t="shared" si="8"/>
        <v>0</v>
      </c>
      <c r="AB21" s="163">
        <f t="shared" si="9"/>
        <v>0</v>
      </c>
      <c r="AC21" s="163">
        <f t="shared" si="10"/>
        <v>0</v>
      </c>
      <c r="AD21" s="178" t="s">
        <v>91</v>
      </c>
    </row>
    <row r="22" spans="1:30" s="118" customFormat="1" ht="12.75" customHeight="1" x14ac:dyDescent="0.2">
      <c r="A22" s="72" t="s">
        <v>188</v>
      </c>
      <c r="B22" s="237" t="s">
        <v>251</v>
      </c>
      <c r="C22" s="238"/>
      <c r="D22" s="164">
        <v>0.06</v>
      </c>
      <c r="E22" s="18">
        <f t="shared" si="0"/>
        <v>0</v>
      </c>
      <c r="F22" s="136">
        <f t="shared" si="11"/>
        <v>0</v>
      </c>
      <c r="G22" s="98" t="s">
        <v>91</v>
      </c>
      <c r="H22" s="25"/>
      <c r="I22" s="50"/>
      <c r="J22" s="50"/>
      <c r="K22" s="50"/>
      <c r="L22" s="50"/>
      <c r="M22" s="50"/>
      <c r="N22" s="50"/>
      <c r="O22" s="50"/>
      <c r="P22" s="50"/>
      <c r="Q22" s="51"/>
      <c r="S22" s="186">
        <v>2</v>
      </c>
      <c r="T22" s="163">
        <f t="shared" si="1"/>
        <v>0</v>
      </c>
      <c r="U22" s="163">
        <f t="shared" si="2"/>
        <v>0</v>
      </c>
      <c r="V22" s="163">
        <f t="shared" si="3"/>
        <v>0</v>
      </c>
      <c r="W22" s="163">
        <f t="shared" si="4"/>
        <v>0</v>
      </c>
      <c r="X22" s="163">
        <f t="shared" si="5"/>
        <v>0</v>
      </c>
      <c r="Y22" s="163">
        <f t="shared" si="6"/>
        <v>0</v>
      </c>
      <c r="Z22" s="163">
        <f t="shared" si="7"/>
        <v>0</v>
      </c>
      <c r="AA22" s="163">
        <f t="shared" si="8"/>
        <v>0</v>
      </c>
      <c r="AB22" s="163">
        <f t="shared" si="9"/>
        <v>0</v>
      </c>
      <c r="AC22" s="163">
        <f t="shared" si="10"/>
        <v>0</v>
      </c>
      <c r="AD22" s="178" t="s">
        <v>91</v>
      </c>
    </row>
    <row r="23" spans="1:30" s="118" customFormat="1" ht="12.75" customHeight="1" x14ac:dyDescent="0.2">
      <c r="A23" s="72" t="s">
        <v>189</v>
      </c>
      <c r="B23" s="237" t="s">
        <v>252</v>
      </c>
      <c r="C23" s="238"/>
      <c r="D23" s="164">
        <v>0.2</v>
      </c>
      <c r="E23" s="18">
        <f t="shared" si="0"/>
        <v>0</v>
      </c>
      <c r="F23" s="136">
        <f t="shared" si="11"/>
        <v>0</v>
      </c>
      <c r="G23" s="98" t="s">
        <v>91</v>
      </c>
      <c r="H23" s="25"/>
      <c r="I23" s="50"/>
      <c r="J23" s="50"/>
      <c r="K23" s="50"/>
      <c r="L23" s="50"/>
      <c r="M23" s="50"/>
      <c r="N23" s="50"/>
      <c r="O23" s="50"/>
      <c r="P23" s="50"/>
      <c r="Q23" s="51"/>
      <c r="S23" s="186">
        <v>180</v>
      </c>
      <c r="T23" s="163">
        <f t="shared" si="1"/>
        <v>0</v>
      </c>
      <c r="U23" s="163">
        <f t="shared" si="2"/>
        <v>0</v>
      </c>
      <c r="V23" s="163">
        <f t="shared" si="3"/>
        <v>0</v>
      </c>
      <c r="W23" s="163">
        <f t="shared" si="4"/>
        <v>0</v>
      </c>
      <c r="X23" s="163">
        <f t="shared" si="5"/>
        <v>0</v>
      </c>
      <c r="Y23" s="163">
        <f t="shared" si="6"/>
        <v>0</v>
      </c>
      <c r="Z23" s="163">
        <f t="shared" si="7"/>
        <v>0</v>
      </c>
      <c r="AA23" s="163">
        <f t="shared" si="8"/>
        <v>0</v>
      </c>
      <c r="AB23" s="163">
        <f t="shared" si="9"/>
        <v>0</v>
      </c>
      <c r="AC23" s="163">
        <f t="shared" si="10"/>
        <v>0</v>
      </c>
      <c r="AD23" s="178" t="s">
        <v>91</v>
      </c>
    </row>
    <row r="24" spans="1:30" s="118" customFormat="1" ht="12.75" customHeight="1" x14ac:dyDescent="0.2">
      <c r="A24" s="72" t="s">
        <v>190</v>
      </c>
      <c r="B24" s="237" t="s">
        <v>253</v>
      </c>
      <c r="C24" s="238"/>
      <c r="D24" s="164">
        <v>20.97</v>
      </c>
      <c r="E24" s="18">
        <f t="shared" si="0"/>
        <v>0</v>
      </c>
      <c r="F24" s="136">
        <f t="shared" si="11"/>
        <v>0</v>
      </c>
      <c r="G24" s="98" t="s">
        <v>91</v>
      </c>
      <c r="H24" s="25"/>
      <c r="I24" s="50"/>
      <c r="J24" s="50"/>
      <c r="K24" s="50"/>
      <c r="L24" s="50"/>
      <c r="M24" s="50"/>
      <c r="N24" s="50"/>
      <c r="O24" s="50"/>
      <c r="P24" s="50"/>
      <c r="Q24" s="51"/>
      <c r="S24" s="186">
        <v>45</v>
      </c>
      <c r="T24" s="163">
        <f t="shared" si="1"/>
        <v>0</v>
      </c>
      <c r="U24" s="163">
        <f t="shared" si="2"/>
        <v>0</v>
      </c>
      <c r="V24" s="163">
        <f t="shared" si="3"/>
        <v>0</v>
      </c>
      <c r="W24" s="163">
        <f t="shared" si="4"/>
        <v>0</v>
      </c>
      <c r="X24" s="163">
        <f t="shared" si="5"/>
        <v>0</v>
      </c>
      <c r="Y24" s="163">
        <f t="shared" si="6"/>
        <v>0</v>
      </c>
      <c r="Z24" s="163">
        <f t="shared" si="7"/>
        <v>0</v>
      </c>
      <c r="AA24" s="163">
        <f t="shared" si="8"/>
        <v>0</v>
      </c>
      <c r="AB24" s="163">
        <f t="shared" si="9"/>
        <v>0</v>
      </c>
      <c r="AC24" s="163">
        <f t="shared" si="10"/>
        <v>0</v>
      </c>
      <c r="AD24" s="178" t="s">
        <v>91</v>
      </c>
    </row>
    <row r="25" spans="1:30" s="118" customFormat="1" ht="13.15" customHeight="1" x14ac:dyDescent="0.2">
      <c r="A25" s="72" t="s">
        <v>191</v>
      </c>
      <c r="B25" s="237" t="s">
        <v>254</v>
      </c>
      <c r="C25" s="238"/>
      <c r="D25" s="164">
        <v>19.38</v>
      </c>
      <c r="E25" s="18">
        <f t="shared" si="0"/>
        <v>0</v>
      </c>
      <c r="F25" s="136">
        <f t="shared" si="11"/>
        <v>0</v>
      </c>
      <c r="G25" s="98" t="s">
        <v>91</v>
      </c>
      <c r="H25" s="25"/>
      <c r="I25" s="50"/>
      <c r="J25" s="50"/>
      <c r="K25" s="50"/>
      <c r="L25" s="50"/>
      <c r="M25" s="50"/>
      <c r="N25" s="50"/>
      <c r="O25" s="50"/>
      <c r="P25" s="50"/>
      <c r="Q25" s="51"/>
      <c r="S25" s="186">
        <v>30</v>
      </c>
      <c r="T25" s="163">
        <f t="shared" si="1"/>
        <v>0</v>
      </c>
      <c r="U25" s="163">
        <f t="shared" si="2"/>
        <v>0</v>
      </c>
      <c r="V25" s="163">
        <f t="shared" si="3"/>
        <v>0</v>
      </c>
      <c r="W25" s="163">
        <f t="shared" si="4"/>
        <v>0</v>
      </c>
      <c r="X25" s="163">
        <f t="shared" si="5"/>
        <v>0</v>
      </c>
      <c r="Y25" s="163">
        <f t="shared" si="6"/>
        <v>0</v>
      </c>
      <c r="Z25" s="163">
        <f t="shared" si="7"/>
        <v>0</v>
      </c>
      <c r="AA25" s="163">
        <f t="shared" si="8"/>
        <v>0</v>
      </c>
      <c r="AB25" s="163">
        <f t="shared" si="9"/>
        <v>0</v>
      </c>
      <c r="AC25" s="163">
        <f t="shared" si="10"/>
        <v>0</v>
      </c>
      <c r="AD25" s="178" t="s">
        <v>91</v>
      </c>
    </row>
    <row r="26" spans="1:30" s="118" customFormat="1" ht="13.15" customHeight="1" x14ac:dyDescent="0.2">
      <c r="A26" s="72" t="s">
        <v>192</v>
      </c>
      <c r="B26" s="237" t="s">
        <v>255</v>
      </c>
      <c r="C26" s="238"/>
      <c r="D26" s="165">
        <v>1.05</v>
      </c>
      <c r="E26" s="18">
        <f t="shared" si="0"/>
        <v>0</v>
      </c>
      <c r="F26" s="136">
        <f>SUM(E26*D26)</f>
        <v>0</v>
      </c>
      <c r="G26" s="98" t="s">
        <v>91</v>
      </c>
      <c r="H26" s="25"/>
      <c r="I26" s="50"/>
      <c r="J26" s="50"/>
      <c r="K26" s="50"/>
      <c r="L26" s="50"/>
      <c r="M26" s="50"/>
      <c r="N26" s="50"/>
      <c r="O26" s="50"/>
      <c r="P26" s="50"/>
      <c r="Q26" s="51"/>
      <c r="S26" s="186">
        <v>15</v>
      </c>
      <c r="T26" s="163">
        <f t="shared" ref="T26:AC27" si="12">SUM(H26*$D26)</f>
        <v>0</v>
      </c>
      <c r="U26" s="163">
        <f t="shared" si="12"/>
        <v>0</v>
      </c>
      <c r="V26" s="163">
        <f t="shared" si="12"/>
        <v>0</v>
      </c>
      <c r="W26" s="163">
        <f t="shared" si="12"/>
        <v>0</v>
      </c>
      <c r="X26" s="163">
        <f t="shared" si="12"/>
        <v>0</v>
      </c>
      <c r="Y26" s="163">
        <f t="shared" si="12"/>
        <v>0</v>
      </c>
      <c r="Z26" s="163">
        <f t="shared" si="12"/>
        <v>0</v>
      </c>
      <c r="AA26" s="163">
        <f t="shared" si="12"/>
        <v>0</v>
      </c>
      <c r="AB26" s="163">
        <f t="shared" si="12"/>
        <v>0</v>
      </c>
      <c r="AC26" s="163">
        <f t="shared" si="12"/>
        <v>0</v>
      </c>
      <c r="AD26" s="178" t="s">
        <v>91</v>
      </c>
    </row>
    <row r="27" spans="1:30" s="118" customFormat="1" ht="12.75" customHeight="1" x14ac:dyDescent="0.2">
      <c r="A27" s="72" t="s">
        <v>193</v>
      </c>
      <c r="B27" s="237" t="s">
        <v>256</v>
      </c>
      <c r="C27" s="238"/>
      <c r="D27" s="165">
        <v>0.75</v>
      </c>
      <c r="E27" s="18">
        <f t="shared" si="0"/>
        <v>0</v>
      </c>
      <c r="F27" s="136">
        <f>SUM(E27*D27)</f>
        <v>0</v>
      </c>
      <c r="G27" s="98" t="s">
        <v>91</v>
      </c>
      <c r="H27" s="25"/>
      <c r="I27" s="50"/>
      <c r="J27" s="50"/>
      <c r="K27" s="50"/>
      <c r="L27" s="50"/>
      <c r="M27" s="50"/>
      <c r="N27" s="50"/>
      <c r="O27" s="50"/>
      <c r="P27" s="50"/>
      <c r="Q27" s="51"/>
      <c r="S27" s="186">
        <v>15</v>
      </c>
      <c r="T27" s="163">
        <f t="shared" si="12"/>
        <v>0</v>
      </c>
      <c r="U27" s="163">
        <f t="shared" si="12"/>
        <v>0</v>
      </c>
      <c r="V27" s="163">
        <f t="shared" si="12"/>
        <v>0</v>
      </c>
      <c r="W27" s="163">
        <f t="shared" si="12"/>
        <v>0</v>
      </c>
      <c r="X27" s="163">
        <f t="shared" si="12"/>
        <v>0</v>
      </c>
      <c r="Y27" s="163">
        <f t="shared" si="12"/>
        <v>0</v>
      </c>
      <c r="Z27" s="163">
        <f t="shared" si="12"/>
        <v>0</v>
      </c>
      <c r="AA27" s="163">
        <f t="shared" si="12"/>
        <v>0</v>
      </c>
      <c r="AB27" s="163">
        <f t="shared" si="12"/>
        <v>0</v>
      </c>
      <c r="AC27" s="163">
        <f t="shared" si="12"/>
        <v>0</v>
      </c>
      <c r="AD27" s="178" t="s">
        <v>91</v>
      </c>
    </row>
    <row r="28" spans="1:30" s="118" customFormat="1" ht="12.75" customHeight="1" x14ac:dyDescent="0.2">
      <c r="A28" s="72" t="s">
        <v>194</v>
      </c>
      <c r="B28" s="237" t="s">
        <v>257</v>
      </c>
      <c r="C28" s="238"/>
      <c r="D28" s="164">
        <v>2.1</v>
      </c>
      <c r="E28" s="18">
        <f t="shared" si="0"/>
        <v>0</v>
      </c>
      <c r="F28" s="136">
        <f t="shared" ref="F28:F33" si="13">+E28*D28</f>
        <v>0</v>
      </c>
      <c r="G28" s="98" t="s">
        <v>91</v>
      </c>
      <c r="H28" s="25"/>
      <c r="I28" s="50"/>
      <c r="J28" s="50"/>
      <c r="K28" s="50"/>
      <c r="L28" s="50"/>
      <c r="M28" s="50"/>
      <c r="N28" s="50"/>
      <c r="O28" s="50"/>
      <c r="P28" s="50"/>
      <c r="Q28" s="51"/>
      <c r="S28" s="186">
        <v>35</v>
      </c>
      <c r="T28" s="163">
        <f t="shared" ref="T28:T55" si="14">H28*$D28</f>
        <v>0</v>
      </c>
      <c r="U28" s="163">
        <f t="shared" ref="U28:U55" si="15">I28*$D28</f>
        <v>0</v>
      </c>
      <c r="V28" s="163">
        <f t="shared" ref="V28:V55" si="16">J28*$D28</f>
        <v>0</v>
      </c>
      <c r="W28" s="163">
        <f t="shared" ref="W28:W55" si="17">K28*$D28</f>
        <v>0</v>
      </c>
      <c r="X28" s="163">
        <f t="shared" ref="X28:X55" si="18">L28*$D28</f>
        <v>0</v>
      </c>
      <c r="Y28" s="163">
        <f t="shared" ref="Y28:Y55" si="19">M28*$D28</f>
        <v>0</v>
      </c>
      <c r="Z28" s="163">
        <f t="shared" ref="Z28:Z55" si="20">N28*$D28</f>
        <v>0</v>
      </c>
      <c r="AA28" s="163">
        <f t="shared" ref="AA28:AA55" si="21">O28*$D28</f>
        <v>0</v>
      </c>
      <c r="AB28" s="163">
        <f t="shared" ref="AB28:AB55" si="22">P28*$D28</f>
        <v>0</v>
      </c>
      <c r="AC28" s="163">
        <f t="shared" ref="AC28:AC55" si="23">Q28*$D28</f>
        <v>0</v>
      </c>
      <c r="AD28" s="178" t="s">
        <v>91</v>
      </c>
    </row>
    <row r="29" spans="1:30" s="118" customFormat="1" ht="12.75" customHeight="1" x14ac:dyDescent="0.2">
      <c r="A29" s="72" t="s">
        <v>195</v>
      </c>
      <c r="B29" s="237" t="s">
        <v>258</v>
      </c>
      <c r="C29" s="238"/>
      <c r="D29" s="164">
        <v>32.159999999999997</v>
      </c>
      <c r="E29" s="18">
        <f t="shared" si="0"/>
        <v>0</v>
      </c>
      <c r="F29" s="136">
        <f t="shared" si="13"/>
        <v>0</v>
      </c>
      <c r="G29" s="98" t="s">
        <v>91</v>
      </c>
      <c r="H29" s="25"/>
      <c r="I29" s="50"/>
      <c r="J29" s="50"/>
      <c r="K29" s="50"/>
      <c r="L29" s="50"/>
      <c r="M29" s="50"/>
      <c r="N29" s="50"/>
      <c r="O29" s="50"/>
      <c r="P29" s="50"/>
      <c r="Q29" s="51"/>
      <c r="S29" s="186">
        <v>20</v>
      </c>
      <c r="T29" s="163">
        <f t="shared" si="14"/>
        <v>0</v>
      </c>
      <c r="U29" s="163">
        <f t="shared" si="15"/>
        <v>0</v>
      </c>
      <c r="V29" s="163">
        <f t="shared" si="16"/>
        <v>0</v>
      </c>
      <c r="W29" s="163">
        <f t="shared" si="17"/>
        <v>0</v>
      </c>
      <c r="X29" s="163">
        <f t="shared" si="18"/>
        <v>0</v>
      </c>
      <c r="Y29" s="163">
        <f t="shared" si="19"/>
        <v>0</v>
      </c>
      <c r="Z29" s="163">
        <f t="shared" si="20"/>
        <v>0</v>
      </c>
      <c r="AA29" s="163">
        <f t="shared" si="21"/>
        <v>0</v>
      </c>
      <c r="AB29" s="163">
        <f t="shared" si="22"/>
        <v>0</v>
      </c>
      <c r="AC29" s="163">
        <f t="shared" si="23"/>
        <v>0</v>
      </c>
      <c r="AD29" s="178" t="s">
        <v>91</v>
      </c>
    </row>
    <row r="30" spans="1:30" s="118" customFormat="1" ht="12.75" customHeight="1" x14ac:dyDescent="0.2">
      <c r="A30" s="72" t="s">
        <v>196</v>
      </c>
      <c r="B30" s="237" t="s">
        <v>259</v>
      </c>
      <c r="C30" s="238"/>
      <c r="D30" s="164">
        <v>0.18</v>
      </c>
      <c r="E30" s="18">
        <f t="shared" si="0"/>
        <v>0</v>
      </c>
      <c r="F30" s="136">
        <f t="shared" si="13"/>
        <v>0</v>
      </c>
      <c r="G30" s="98" t="s">
        <v>91</v>
      </c>
      <c r="H30" s="25"/>
      <c r="I30" s="50"/>
      <c r="J30" s="50"/>
      <c r="K30" s="50"/>
      <c r="L30" s="50"/>
      <c r="M30" s="50"/>
      <c r="N30" s="50"/>
      <c r="O30" s="50"/>
      <c r="P30" s="50"/>
      <c r="Q30" s="51"/>
      <c r="S30" s="186">
        <v>2</v>
      </c>
      <c r="T30" s="163">
        <f t="shared" si="14"/>
        <v>0</v>
      </c>
      <c r="U30" s="163">
        <f t="shared" si="15"/>
        <v>0</v>
      </c>
      <c r="V30" s="163">
        <f t="shared" si="16"/>
        <v>0</v>
      </c>
      <c r="W30" s="163">
        <f t="shared" si="17"/>
        <v>0</v>
      </c>
      <c r="X30" s="163">
        <f t="shared" si="18"/>
        <v>0</v>
      </c>
      <c r="Y30" s="163">
        <f t="shared" si="19"/>
        <v>0</v>
      </c>
      <c r="Z30" s="163">
        <f t="shared" si="20"/>
        <v>0</v>
      </c>
      <c r="AA30" s="163">
        <f t="shared" si="21"/>
        <v>0</v>
      </c>
      <c r="AB30" s="163">
        <f t="shared" si="22"/>
        <v>0</v>
      </c>
      <c r="AC30" s="163">
        <f t="shared" si="23"/>
        <v>0</v>
      </c>
      <c r="AD30" s="178" t="s">
        <v>91</v>
      </c>
    </row>
    <row r="31" spans="1:30" s="118" customFormat="1" ht="12.75" customHeight="1" x14ac:dyDescent="0.2">
      <c r="A31" s="72" t="s">
        <v>197</v>
      </c>
      <c r="B31" s="237" t="s">
        <v>260</v>
      </c>
      <c r="C31" s="238"/>
      <c r="D31" s="164">
        <v>0.18</v>
      </c>
      <c r="E31" s="18">
        <f t="shared" si="0"/>
        <v>0</v>
      </c>
      <c r="F31" s="136">
        <f t="shared" si="13"/>
        <v>0</v>
      </c>
      <c r="G31" s="98" t="s">
        <v>91</v>
      </c>
      <c r="H31" s="25"/>
      <c r="I31" s="50"/>
      <c r="J31" s="50"/>
      <c r="K31" s="50"/>
      <c r="L31" s="50"/>
      <c r="M31" s="50"/>
      <c r="N31" s="50"/>
      <c r="O31" s="50"/>
      <c r="P31" s="50"/>
      <c r="Q31" s="51"/>
      <c r="S31" s="186">
        <v>2</v>
      </c>
      <c r="T31" s="163">
        <f t="shared" si="14"/>
        <v>0</v>
      </c>
      <c r="U31" s="163">
        <f t="shared" si="15"/>
        <v>0</v>
      </c>
      <c r="V31" s="163">
        <f t="shared" si="16"/>
        <v>0</v>
      </c>
      <c r="W31" s="163">
        <f t="shared" si="17"/>
        <v>0</v>
      </c>
      <c r="X31" s="163">
        <f t="shared" si="18"/>
        <v>0</v>
      </c>
      <c r="Y31" s="163">
        <f t="shared" si="19"/>
        <v>0</v>
      </c>
      <c r="Z31" s="163">
        <f t="shared" si="20"/>
        <v>0</v>
      </c>
      <c r="AA31" s="163">
        <f t="shared" si="21"/>
        <v>0</v>
      </c>
      <c r="AB31" s="163">
        <f t="shared" si="22"/>
        <v>0</v>
      </c>
      <c r="AC31" s="163">
        <f t="shared" si="23"/>
        <v>0</v>
      </c>
      <c r="AD31" s="178" t="s">
        <v>91</v>
      </c>
    </row>
    <row r="32" spans="1:30" s="118" customFormat="1" ht="12.75" customHeight="1" x14ac:dyDescent="0.2">
      <c r="A32" s="72" t="s">
        <v>198</v>
      </c>
      <c r="B32" s="237" t="s">
        <v>261</v>
      </c>
      <c r="C32" s="238"/>
      <c r="D32" s="164">
        <v>0.6</v>
      </c>
      <c r="E32" s="18">
        <f t="shared" si="0"/>
        <v>0</v>
      </c>
      <c r="F32" s="136">
        <f t="shared" si="13"/>
        <v>0</v>
      </c>
      <c r="G32" s="98" t="s">
        <v>91</v>
      </c>
      <c r="H32" s="25"/>
      <c r="I32" s="50"/>
      <c r="J32" s="50"/>
      <c r="K32" s="50"/>
      <c r="L32" s="50"/>
      <c r="M32" s="50"/>
      <c r="N32" s="50"/>
      <c r="O32" s="50"/>
      <c r="P32" s="50"/>
      <c r="Q32" s="51"/>
      <c r="S32" s="186">
        <v>2</v>
      </c>
      <c r="T32" s="163">
        <f t="shared" si="14"/>
        <v>0</v>
      </c>
      <c r="U32" s="163">
        <f t="shared" si="15"/>
        <v>0</v>
      </c>
      <c r="V32" s="163">
        <f t="shared" si="16"/>
        <v>0</v>
      </c>
      <c r="W32" s="163">
        <f t="shared" si="17"/>
        <v>0</v>
      </c>
      <c r="X32" s="163">
        <f t="shared" si="18"/>
        <v>0</v>
      </c>
      <c r="Y32" s="163">
        <f t="shared" si="19"/>
        <v>0</v>
      </c>
      <c r="Z32" s="163">
        <f t="shared" si="20"/>
        <v>0</v>
      </c>
      <c r="AA32" s="163">
        <f t="shared" si="21"/>
        <v>0</v>
      </c>
      <c r="AB32" s="163">
        <f t="shared" si="22"/>
        <v>0</v>
      </c>
      <c r="AC32" s="163">
        <f t="shared" si="23"/>
        <v>0</v>
      </c>
      <c r="AD32" s="178" t="s">
        <v>91</v>
      </c>
    </row>
    <row r="33" spans="1:30" s="118" customFormat="1" ht="12.75" customHeight="1" x14ac:dyDescent="0.2">
      <c r="A33" s="72" t="s">
        <v>199</v>
      </c>
      <c r="B33" s="237" t="s">
        <v>262</v>
      </c>
      <c r="C33" s="238"/>
      <c r="D33" s="164">
        <v>0.06</v>
      </c>
      <c r="E33" s="18">
        <f t="shared" si="0"/>
        <v>0</v>
      </c>
      <c r="F33" s="136">
        <f t="shared" si="13"/>
        <v>0</v>
      </c>
      <c r="G33" s="98" t="s">
        <v>91</v>
      </c>
      <c r="H33" s="25"/>
      <c r="I33" s="50"/>
      <c r="J33" s="50"/>
      <c r="K33" s="50"/>
      <c r="L33" s="50"/>
      <c r="M33" s="50"/>
      <c r="N33" s="50"/>
      <c r="O33" s="50"/>
      <c r="P33" s="50"/>
      <c r="Q33" s="51"/>
      <c r="S33" s="186">
        <v>2</v>
      </c>
      <c r="T33" s="163">
        <f t="shared" si="14"/>
        <v>0</v>
      </c>
      <c r="U33" s="163">
        <f t="shared" si="15"/>
        <v>0</v>
      </c>
      <c r="V33" s="163">
        <f t="shared" si="16"/>
        <v>0</v>
      </c>
      <c r="W33" s="163">
        <f t="shared" si="17"/>
        <v>0</v>
      </c>
      <c r="X33" s="163">
        <f t="shared" si="18"/>
        <v>0</v>
      </c>
      <c r="Y33" s="163">
        <f t="shared" si="19"/>
        <v>0</v>
      </c>
      <c r="Z33" s="163">
        <f t="shared" si="20"/>
        <v>0</v>
      </c>
      <c r="AA33" s="163">
        <f t="shared" si="21"/>
        <v>0</v>
      </c>
      <c r="AB33" s="163">
        <f t="shared" si="22"/>
        <v>0</v>
      </c>
      <c r="AC33" s="163">
        <f t="shared" si="23"/>
        <v>0</v>
      </c>
      <c r="AD33" s="178" t="s">
        <v>91</v>
      </c>
    </row>
    <row r="34" spans="1:30" s="118" customFormat="1" ht="12.75" customHeight="1" x14ac:dyDescent="0.2">
      <c r="A34" s="72" t="s">
        <v>200</v>
      </c>
      <c r="B34" s="237" t="s">
        <v>263</v>
      </c>
      <c r="C34" s="238"/>
      <c r="D34" s="164">
        <v>0.81</v>
      </c>
      <c r="E34" s="18">
        <f t="shared" si="0"/>
        <v>0</v>
      </c>
      <c r="F34" s="136">
        <f>+(E34*D34)</f>
        <v>0</v>
      </c>
      <c r="G34" s="98" t="s">
        <v>91</v>
      </c>
      <c r="H34" s="25"/>
      <c r="I34" s="50"/>
      <c r="J34" s="50"/>
      <c r="K34" s="50"/>
      <c r="L34" s="50"/>
      <c r="M34" s="50"/>
      <c r="N34" s="50"/>
      <c r="O34" s="50"/>
      <c r="P34" s="50"/>
      <c r="Q34" s="51"/>
      <c r="S34" s="186">
        <v>2</v>
      </c>
      <c r="T34" s="163">
        <f t="shared" si="14"/>
        <v>0</v>
      </c>
      <c r="U34" s="163">
        <f t="shared" si="15"/>
        <v>0</v>
      </c>
      <c r="V34" s="163">
        <f t="shared" si="16"/>
        <v>0</v>
      </c>
      <c r="W34" s="163">
        <f t="shared" si="17"/>
        <v>0</v>
      </c>
      <c r="X34" s="163">
        <f t="shared" si="18"/>
        <v>0</v>
      </c>
      <c r="Y34" s="163">
        <f t="shared" si="19"/>
        <v>0</v>
      </c>
      <c r="Z34" s="163">
        <f t="shared" si="20"/>
        <v>0</v>
      </c>
      <c r="AA34" s="163">
        <f t="shared" si="21"/>
        <v>0</v>
      </c>
      <c r="AB34" s="163">
        <f t="shared" si="22"/>
        <v>0</v>
      </c>
      <c r="AC34" s="163">
        <f t="shared" si="23"/>
        <v>0</v>
      </c>
      <c r="AD34" s="178" t="s">
        <v>91</v>
      </c>
    </row>
    <row r="35" spans="1:30" s="118" customFormat="1" ht="12.75" customHeight="1" x14ac:dyDescent="0.2">
      <c r="A35" s="72" t="s">
        <v>201</v>
      </c>
      <c r="B35" s="237" t="s">
        <v>264</v>
      </c>
      <c r="C35" s="238"/>
      <c r="D35" s="164">
        <v>1.25</v>
      </c>
      <c r="E35" s="18">
        <f t="shared" si="0"/>
        <v>0</v>
      </c>
      <c r="F35" s="136">
        <f>+(E35*D35)</f>
        <v>0</v>
      </c>
      <c r="G35" s="98" t="s">
        <v>91</v>
      </c>
      <c r="H35" s="25"/>
      <c r="I35" s="50"/>
      <c r="J35" s="50"/>
      <c r="K35" s="50"/>
      <c r="L35" s="50"/>
      <c r="M35" s="50"/>
      <c r="N35" s="50"/>
      <c r="O35" s="50"/>
      <c r="P35" s="50"/>
      <c r="Q35" s="51"/>
      <c r="S35" s="186">
        <v>30</v>
      </c>
      <c r="T35" s="163">
        <f t="shared" si="14"/>
        <v>0</v>
      </c>
      <c r="U35" s="163">
        <f t="shared" si="15"/>
        <v>0</v>
      </c>
      <c r="V35" s="163">
        <f t="shared" si="16"/>
        <v>0</v>
      </c>
      <c r="W35" s="163">
        <f t="shared" si="17"/>
        <v>0</v>
      </c>
      <c r="X35" s="163">
        <f t="shared" si="18"/>
        <v>0</v>
      </c>
      <c r="Y35" s="163">
        <f t="shared" si="19"/>
        <v>0</v>
      </c>
      <c r="Z35" s="163">
        <f t="shared" si="20"/>
        <v>0</v>
      </c>
      <c r="AA35" s="163">
        <f t="shared" si="21"/>
        <v>0</v>
      </c>
      <c r="AB35" s="163">
        <f t="shared" si="22"/>
        <v>0</v>
      </c>
      <c r="AC35" s="163">
        <f t="shared" si="23"/>
        <v>0</v>
      </c>
      <c r="AD35" s="178" t="s">
        <v>91</v>
      </c>
    </row>
    <row r="36" spans="1:30" s="118" customFormat="1" ht="12.75" customHeight="1" x14ac:dyDescent="0.2">
      <c r="A36" s="72" t="s">
        <v>202</v>
      </c>
      <c r="B36" s="237" t="s">
        <v>265</v>
      </c>
      <c r="C36" s="238"/>
      <c r="D36" s="164">
        <v>9.4700000000000006</v>
      </c>
      <c r="E36" s="18">
        <f t="shared" si="0"/>
        <v>0</v>
      </c>
      <c r="F36" s="136">
        <f t="shared" ref="F36:F64" si="24">+E36*D36</f>
        <v>0</v>
      </c>
      <c r="G36" s="98" t="s">
        <v>91</v>
      </c>
      <c r="H36" s="25"/>
      <c r="I36" s="50"/>
      <c r="J36" s="50"/>
      <c r="K36" s="50"/>
      <c r="L36" s="50"/>
      <c r="M36" s="50"/>
      <c r="N36" s="50"/>
      <c r="O36" s="50"/>
      <c r="P36" s="50"/>
      <c r="Q36" s="51"/>
      <c r="S36" s="186">
        <v>30</v>
      </c>
      <c r="T36" s="163">
        <f t="shared" si="14"/>
        <v>0</v>
      </c>
      <c r="U36" s="163">
        <f t="shared" si="15"/>
        <v>0</v>
      </c>
      <c r="V36" s="163">
        <f t="shared" si="16"/>
        <v>0</v>
      </c>
      <c r="W36" s="163">
        <f t="shared" si="17"/>
        <v>0</v>
      </c>
      <c r="X36" s="163">
        <f t="shared" si="18"/>
        <v>0</v>
      </c>
      <c r="Y36" s="163">
        <f t="shared" si="19"/>
        <v>0</v>
      </c>
      <c r="Z36" s="163">
        <f t="shared" si="20"/>
        <v>0</v>
      </c>
      <c r="AA36" s="163">
        <f t="shared" si="21"/>
        <v>0</v>
      </c>
      <c r="AB36" s="163">
        <f t="shared" si="22"/>
        <v>0</v>
      </c>
      <c r="AC36" s="163">
        <f t="shared" si="23"/>
        <v>0</v>
      </c>
      <c r="AD36" s="178" t="s">
        <v>91</v>
      </c>
    </row>
    <row r="37" spans="1:30" s="118" customFormat="1" ht="12.75" customHeight="1" x14ac:dyDescent="0.2">
      <c r="A37" s="72" t="s">
        <v>203</v>
      </c>
      <c r="B37" s="237" t="s">
        <v>266</v>
      </c>
      <c r="C37" s="238"/>
      <c r="D37" s="164">
        <v>9.4700000000000006</v>
      </c>
      <c r="E37" s="18">
        <f t="shared" si="0"/>
        <v>0</v>
      </c>
      <c r="F37" s="136">
        <f t="shared" si="24"/>
        <v>0</v>
      </c>
      <c r="G37" s="98" t="s">
        <v>91</v>
      </c>
      <c r="H37" s="25"/>
      <c r="I37" s="50"/>
      <c r="J37" s="50"/>
      <c r="K37" s="50"/>
      <c r="L37" s="50"/>
      <c r="M37" s="50"/>
      <c r="N37" s="50"/>
      <c r="O37" s="50"/>
      <c r="P37" s="50"/>
      <c r="Q37" s="51"/>
      <c r="S37" s="186">
        <v>30</v>
      </c>
      <c r="T37" s="163">
        <f t="shared" si="14"/>
        <v>0</v>
      </c>
      <c r="U37" s="163">
        <f t="shared" si="15"/>
        <v>0</v>
      </c>
      <c r="V37" s="163">
        <f t="shared" si="16"/>
        <v>0</v>
      </c>
      <c r="W37" s="163">
        <f t="shared" si="17"/>
        <v>0</v>
      </c>
      <c r="X37" s="163">
        <f t="shared" si="18"/>
        <v>0</v>
      </c>
      <c r="Y37" s="163">
        <f t="shared" si="19"/>
        <v>0</v>
      </c>
      <c r="Z37" s="163">
        <f t="shared" si="20"/>
        <v>0</v>
      </c>
      <c r="AA37" s="163">
        <f t="shared" si="21"/>
        <v>0</v>
      </c>
      <c r="AB37" s="163">
        <f t="shared" si="22"/>
        <v>0</v>
      </c>
      <c r="AC37" s="163">
        <f t="shared" si="23"/>
        <v>0</v>
      </c>
      <c r="AD37" s="178" t="s">
        <v>91</v>
      </c>
    </row>
    <row r="38" spans="1:30" s="118" customFormat="1" ht="12.75" customHeight="1" x14ac:dyDescent="0.2">
      <c r="A38" s="72" t="s">
        <v>204</v>
      </c>
      <c r="B38" s="237" t="s">
        <v>267</v>
      </c>
      <c r="C38" s="238"/>
      <c r="D38" s="164">
        <v>2.4300000000000002</v>
      </c>
      <c r="E38" s="18">
        <f t="shared" si="0"/>
        <v>0</v>
      </c>
      <c r="F38" s="136">
        <f t="shared" si="24"/>
        <v>0</v>
      </c>
      <c r="G38" s="98" t="s">
        <v>91</v>
      </c>
      <c r="H38" s="25"/>
      <c r="I38" s="50"/>
      <c r="J38" s="50"/>
      <c r="K38" s="50"/>
      <c r="L38" s="50"/>
      <c r="M38" s="50"/>
      <c r="N38" s="50"/>
      <c r="O38" s="50"/>
      <c r="P38" s="50"/>
      <c r="Q38" s="51"/>
      <c r="S38" s="186">
        <v>30</v>
      </c>
      <c r="T38" s="163">
        <f t="shared" si="14"/>
        <v>0</v>
      </c>
      <c r="U38" s="163">
        <f t="shared" si="15"/>
        <v>0</v>
      </c>
      <c r="V38" s="163">
        <f t="shared" si="16"/>
        <v>0</v>
      </c>
      <c r="W38" s="163">
        <f t="shared" si="17"/>
        <v>0</v>
      </c>
      <c r="X38" s="163">
        <f t="shared" si="18"/>
        <v>0</v>
      </c>
      <c r="Y38" s="163">
        <f t="shared" si="19"/>
        <v>0</v>
      </c>
      <c r="Z38" s="163">
        <f t="shared" si="20"/>
        <v>0</v>
      </c>
      <c r="AA38" s="163">
        <f t="shared" si="21"/>
        <v>0</v>
      </c>
      <c r="AB38" s="163">
        <f t="shared" si="22"/>
        <v>0</v>
      </c>
      <c r="AC38" s="163">
        <f t="shared" si="23"/>
        <v>0</v>
      </c>
      <c r="AD38" s="178" t="s">
        <v>91</v>
      </c>
    </row>
    <row r="39" spans="1:30" s="118" customFormat="1" ht="12.75" customHeight="1" x14ac:dyDescent="0.2">
      <c r="A39" s="72" t="s">
        <v>205</v>
      </c>
      <c r="B39" s="237" t="s">
        <v>268</v>
      </c>
      <c r="C39" s="238"/>
      <c r="D39" s="164">
        <v>9.01</v>
      </c>
      <c r="E39" s="18">
        <f t="shared" si="0"/>
        <v>0</v>
      </c>
      <c r="F39" s="136">
        <f t="shared" si="24"/>
        <v>0</v>
      </c>
      <c r="G39" s="98" t="s">
        <v>91</v>
      </c>
      <c r="H39" s="25"/>
      <c r="I39" s="50"/>
      <c r="J39" s="50"/>
      <c r="K39" s="50"/>
      <c r="L39" s="50"/>
      <c r="M39" s="50"/>
      <c r="N39" s="50"/>
      <c r="O39" s="50"/>
      <c r="P39" s="50"/>
      <c r="Q39" s="51"/>
      <c r="S39" s="186">
        <v>30</v>
      </c>
      <c r="T39" s="163">
        <f t="shared" si="14"/>
        <v>0</v>
      </c>
      <c r="U39" s="163">
        <f t="shared" si="15"/>
        <v>0</v>
      </c>
      <c r="V39" s="163">
        <f t="shared" si="16"/>
        <v>0</v>
      </c>
      <c r="W39" s="163">
        <f t="shared" si="17"/>
        <v>0</v>
      </c>
      <c r="X39" s="163">
        <f t="shared" si="18"/>
        <v>0</v>
      </c>
      <c r="Y39" s="163">
        <f t="shared" si="19"/>
        <v>0</v>
      </c>
      <c r="Z39" s="163">
        <f t="shared" si="20"/>
        <v>0</v>
      </c>
      <c r="AA39" s="163">
        <f t="shared" si="21"/>
        <v>0</v>
      </c>
      <c r="AB39" s="163">
        <f t="shared" si="22"/>
        <v>0</v>
      </c>
      <c r="AC39" s="163">
        <f t="shared" si="23"/>
        <v>0</v>
      </c>
      <c r="AD39" s="178" t="s">
        <v>91</v>
      </c>
    </row>
    <row r="40" spans="1:30" s="118" customFormat="1" ht="12.75" customHeight="1" x14ac:dyDescent="0.2">
      <c r="A40" s="72" t="s">
        <v>206</v>
      </c>
      <c r="B40" s="237" t="s">
        <v>353</v>
      </c>
      <c r="C40" s="238"/>
      <c r="D40" s="164">
        <v>9.01</v>
      </c>
      <c r="E40" s="18">
        <f t="shared" si="0"/>
        <v>0</v>
      </c>
      <c r="F40" s="136">
        <f t="shared" si="24"/>
        <v>0</v>
      </c>
      <c r="G40" s="98" t="s">
        <v>91</v>
      </c>
      <c r="H40" s="25"/>
      <c r="I40" s="50"/>
      <c r="J40" s="50"/>
      <c r="K40" s="50"/>
      <c r="L40" s="50"/>
      <c r="M40" s="50"/>
      <c r="N40" s="50"/>
      <c r="O40" s="50"/>
      <c r="P40" s="50"/>
      <c r="Q40" s="51"/>
      <c r="S40" s="186">
        <v>30</v>
      </c>
      <c r="T40" s="163">
        <f t="shared" si="14"/>
        <v>0</v>
      </c>
      <c r="U40" s="163">
        <f t="shared" si="15"/>
        <v>0</v>
      </c>
      <c r="V40" s="163">
        <f t="shared" si="16"/>
        <v>0</v>
      </c>
      <c r="W40" s="163">
        <f t="shared" si="17"/>
        <v>0</v>
      </c>
      <c r="X40" s="163">
        <f t="shared" si="18"/>
        <v>0</v>
      </c>
      <c r="Y40" s="163">
        <f t="shared" si="19"/>
        <v>0</v>
      </c>
      <c r="Z40" s="163">
        <f t="shared" si="20"/>
        <v>0</v>
      </c>
      <c r="AA40" s="163">
        <f t="shared" si="21"/>
        <v>0</v>
      </c>
      <c r="AB40" s="163">
        <f t="shared" si="22"/>
        <v>0</v>
      </c>
      <c r="AC40" s="163">
        <f t="shared" si="23"/>
        <v>0</v>
      </c>
      <c r="AD40" s="178" t="s">
        <v>91</v>
      </c>
    </row>
    <row r="41" spans="1:30" s="118" customFormat="1" ht="12.75" customHeight="1" x14ac:dyDescent="0.2">
      <c r="A41" s="72" t="s">
        <v>207</v>
      </c>
      <c r="B41" s="237" t="s">
        <v>269</v>
      </c>
      <c r="C41" s="238"/>
      <c r="D41" s="164">
        <v>9.01</v>
      </c>
      <c r="E41" s="18">
        <f t="shared" si="0"/>
        <v>0</v>
      </c>
      <c r="F41" s="136">
        <f t="shared" si="24"/>
        <v>0</v>
      </c>
      <c r="G41" s="98" t="s">
        <v>91</v>
      </c>
      <c r="H41" s="25"/>
      <c r="I41" s="50"/>
      <c r="J41" s="50"/>
      <c r="K41" s="50"/>
      <c r="L41" s="50"/>
      <c r="M41" s="50"/>
      <c r="N41" s="50"/>
      <c r="O41" s="50"/>
      <c r="P41" s="50"/>
      <c r="Q41" s="51"/>
      <c r="S41" s="186">
        <v>30</v>
      </c>
      <c r="T41" s="163">
        <f t="shared" si="14"/>
        <v>0</v>
      </c>
      <c r="U41" s="163">
        <f t="shared" si="15"/>
        <v>0</v>
      </c>
      <c r="V41" s="163">
        <f t="shared" si="16"/>
        <v>0</v>
      </c>
      <c r="W41" s="163">
        <f t="shared" si="17"/>
        <v>0</v>
      </c>
      <c r="X41" s="163">
        <f t="shared" si="18"/>
        <v>0</v>
      </c>
      <c r="Y41" s="163">
        <f t="shared" si="19"/>
        <v>0</v>
      </c>
      <c r="Z41" s="163">
        <f t="shared" si="20"/>
        <v>0</v>
      </c>
      <c r="AA41" s="163">
        <f t="shared" si="21"/>
        <v>0</v>
      </c>
      <c r="AB41" s="163">
        <f t="shared" si="22"/>
        <v>0</v>
      </c>
      <c r="AC41" s="163">
        <f t="shared" si="23"/>
        <v>0</v>
      </c>
      <c r="AD41" s="178" t="s">
        <v>91</v>
      </c>
    </row>
    <row r="42" spans="1:30" s="118" customFormat="1" ht="12.75" customHeight="1" x14ac:dyDescent="0.2">
      <c r="A42" s="72" t="s">
        <v>208</v>
      </c>
      <c r="B42" s="243" t="s">
        <v>270</v>
      </c>
      <c r="C42" s="238"/>
      <c r="D42" s="164">
        <v>3.91</v>
      </c>
      <c r="E42" s="18">
        <f t="shared" si="0"/>
        <v>0</v>
      </c>
      <c r="F42" s="136">
        <f t="shared" si="24"/>
        <v>0</v>
      </c>
      <c r="G42" s="98" t="s">
        <v>91</v>
      </c>
      <c r="H42" s="25"/>
      <c r="I42" s="50"/>
      <c r="J42" s="50"/>
      <c r="K42" s="50"/>
      <c r="L42" s="50"/>
      <c r="M42" s="50"/>
      <c r="N42" s="50"/>
      <c r="O42" s="50"/>
      <c r="P42" s="50"/>
      <c r="Q42" s="51"/>
      <c r="S42" s="186">
        <v>30</v>
      </c>
      <c r="T42" s="163">
        <f t="shared" si="14"/>
        <v>0</v>
      </c>
      <c r="U42" s="163">
        <f t="shared" si="15"/>
        <v>0</v>
      </c>
      <c r="V42" s="163">
        <f t="shared" si="16"/>
        <v>0</v>
      </c>
      <c r="W42" s="163">
        <f t="shared" si="17"/>
        <v>0</v>
      </c>
      <c r="X42" s="163">
        <f t="shared" si="18"/>
        <v>0</v>
      </c>
      <c r="Y42" s="163">
        <f t="shared" si="19"/>
        <v>0</v>
      </c>
      <c r="Z42" s="163">
        <f t="shared" si="20"/>
        <v>0</v>
      </c>
      <c r="AA42" s="163">
        <f t="shared" si="21"/>
        <v>0</v>
      </c>
      <c r="AB42" s="163">
        <f t="shared" si="22"/>
        <v>0</v>
      </c>
      <c r="AC42" s="163">
        <f t="shared" si="23"/>
        <v>0</v>
      </c>
      <c r="AD42" s="178" t="s">
        <v>91</v>
      </c>
    </row>
    <row r="43" spans="1:30" s="118" customFormat="1" ht="12.75" customHeight="1" x14ac:dyDescent="0.2">
      <c r="A43" s="72" t="s">
        <v>209</v>
      </c>
      <c r="B43" s="243" t="s">
        <v>271</v>
      </c>
      <c r="C43" s="238"/>
      <c r="D43" s="164">
        <v>3.91</v>
      </c>
      <c r="E43" s="18">
        <f t="shared" si="0"/>
        <v>0</v>
      </c>
      <c r="F43" s="136">
        <f t="shared" si="24"/>
        <v>0</v>
      </c>
      <c r="G43" s="98" t="s">
        <v>91</v>
      </c>
      <c r="H43" s="25"/>
      <c r="I43" s="50"/>
      <c r="J43" s="50"/>
      <c r="K43" s="50"/>
      <c r="L43" s="50"/>
      <c r="M43" s="50"/>
      <c r="N43" s="50"/>
      <c r="O43" s="50"/>
      <c r="P43" s="50"/>
      <c r="Q43" s="51"/>
      <c r="S43" s="186">
        <v>30</v>
      </c>
      <c r="T43" s="163">
        <f t="shared" si="14"/>
        <v>0</v>
      </c>
      <c r="U43" s="163">
        <f t="shared" si="15"/>
        <v>0</v>
      </c>
      <c r="V43" s="163">
        <f t="shared" si="16"/>
        <v>0</v>
      </c>
      <c r="W43" s="163">
        <f t="shared" si="17"/>
        <v>0</v>
      </c>
      <c r="X43" s="163">
        <f t="shared" si="18"/>
        <v>0</v>
      </c>
      <c r="Y43" s="163">
        <f t="shared" si="19"/>
        <v>0</v>
      </c>
      <c r="Z43" s="163">
        <f t="shared" si="20"/>
        <v>0</v>
      </c>
      <c r="AA43" s="163">
        <f t="shared" si="21"/>
        <v>0</v>
      </c>
      <c r="AB43" s="163">
        <f t="shared" si="22"/>
        <v>0</v>
      </c>
      <c r="AC43" s="163">
        <f t="shared" si="23"/>
        <v>0</v>
      </c>
      <c r="AD43" s="178" t="s">
        <v>91</v>
      </c>
    </row>
    <row r="44" spans="1:30" s="118" customFormat="1" ht="12.75" customHeight="1" x14ac:dyDescent="0.2">
      <c r="A44" s="72" t="s">
        <v>210</v>
      </c>
      <c r="B44" s="243" t="s">
        <v>272</v>
      </c>
      <c r="C44" s="238"/>
      <c r="D44" s="164">
        <v>4.37</v>
      </c>
      <c r="E44" s="18">
        <f t="shared" si="0"/>
        <v>0</v>
      </c>
      <c r="F44" s="136">
        <f t="shared" si="24"/>
        <v>0</v>
      </c>
      <c r="G44" s="98" t="s">
        <v>91</v>
      </c>
      <c r="H44" s="25"/>
      <c r="I44" s="50"/>
      <c r="J44" s="50"/>
      <c r="K44" s="50"/>
      <c r="L44" s="50"/>
      <c r="M44" s="50"/>
      <c r="N44" s="50"/>
      <c r="O44" s="50"/>
      <c r="P44" s="50"/>
      <c r="Q44" s="51"/>
      <c r="S44" s="186">
        <v>30</v>
      </c>
      <c r="T44" s="163">
        <f t="shared" si="14"/>
        <v>0</v>
      </c>
      <c r="U44" s="163">
        <f t="shared" si="15"/>
        <v>0</v>
      </c>
      <c r="V44" s="163">
        <f t="shared" si="16"/>
        <v>0</v>
      </c>
      <c r="W44" s="163">
        <f t="shared" si="17"/>
        <v>0</v>
      </c>
      <c r="X44" s="163">
        <f t="shared" si="18"/>
        <v>0</v>
      </c>
      <c r="Y44" s="163">
        <f t="shared" si="19"/>
        <v>0</v>
      </c>
      <c r="Z44" s="163">
        <f t="shared" si="20"/>
        <v>0</v>
      </c>
      <c r="AA44" s="163">
        <f t="shared" si="21"/>
        <v>0</v>
      </c>
      <c r="AB44" s="163">
        <f t="shared" si="22"/>
        <v>0</v>
      </c>
      <c r="AC44" s="163">
        <f t="shared" si="23"/>
        <v>0</v>
      </c>
      <c r="AD44" s="178" t="s">
        <v>91</v>
      </c>
    </row>
    <row r="45" spans="1:30" s="118" customFormat="1" ht="12.75" customHeight="1" x14ac:dyDescent="0.2">
      <c r="A45" s="72" t="s">
        <v>211</v>
      </c>
      <c r="B45" s="237" t="s">
        <v>273</v>
      </c>
      <c r="C45" s="238"/>
      <c r="D45" s="164">
        <v>4.6500000000000004</v>
      </c>
      <c r="E45" s="18">
        <f t="shared" si="0"/>
        <v>0</v>
      </c>
      <c r="F45" s="136">
        <f t="shared" si="24"/>
        <v>0</v>
      </c>
      <c r="G45" s="98" t="s">
        <v>91</v>
      </c>
      <c r="H45" s="25"/>
      <c r="I45" s="50"/>
      <c r="J45" s="50"/>
      <c r="K45" s="50"/>
      <c r="L45" s="50"/>
      <c r="M45" s="50"/>
      <c r="N45" s="50"/>
      <c r="O45" s="50"/>
      <c r="P45" s="50"/>
      <c r="Q45" s="51"/>
      <c r="S45" s="186">
        <v>30</v>
      </c>
      <c r="T45" s="163">
        <f t="shared" si="14"/>
        <v>0</v>
      </c>
      <c r="U45" s="163">
        <f t="shared" si="15"/>
        <v>0</v>
      </c>
      <c r="V45" s="163">
        <f t="shared" si="16"/>
        <v>0</v>
      </c>
      <c r="W45" s="163">
        <f t="shared" si="17"/>
        <v>0</v>
      </c>
      <c r="X45" s="163">
        <f t="shared" si="18"/>
        <v>0</v>
      </c>
      <c r="Y45" s="163">
        <f t="shared" si="19"/>
        <v>0</v>
      </c>
      <c r="Z45" s="163">
        <f t="shared" si="20"/>
        <v>0</v>
      </c>
      <c r="AA45" s="163">
        <f t="shared" si="21"/>
        <v>0</v>
      </c>
      <c r="AB45" s="163">
        <f t="shared" si="22"/>
        <v>0</v>
      </c>
      <c r="AC45" s="163">
        <f t="shared" si="23"/>
        <v>0</v>
      </c>
      <c r="AD45" s="178" t="s">
        <v>91</v>
      </c>
    </row>
    <row r="46" spans="1:30" s="118" customFormat="1" ht="12.75" customHeight="1" x14ac:dyDescent="0.2">
      <c r="A46" s="72" t="s">
        <v>212</v>
      </c>
      <c r="B46" s="237" t="s">
        <v>274</v>
      </c>
      <c r="C46" s="238"/>
      <c r="D46" s="164">
        <v>4.6500000000000004</v>
      </c>
      <c r="E46" s="18">
        <f t="shared" si="0"/>
        <v>0</v>
      </c>
      <c r="F46" s="136">
        <f t="shared" si="24"/>
        <v>0</v>
      </c>
      <c r="G46" s="98" t="s">
        <v>91</v>
      </c>
      <c r="H46" s="25"/>
      <c r="I46" s="50"/>
      <c r="J46" s="50"/>
      <c r="K46" s="50"/>
      <c r="L46" s="50"/>
      <c r="M46" s="50"/>
      <c r="N46" s="50"/>
      <c r="O46" s="50"/>
      <c r="P46" s="50"/>
      <c r="Q46" s="51"/>
      <c r="S46" s="186">
        <v>30</v>
      </c>
      <c r="T46" s="163">
        <f t="shared" si="14"/>
        <v>0</v>
      </c>
      <c r="U46" s="163">
        <f t="shared" si="15"/>
        <v>0</v>
      </c>
      <c r="V46" s="163">
        <f t="shared" si="16"/>
        <v>0</v>
      </c>
      <c r="W46" s="163">
        <f t="shared" si="17"/>
        <v>0</v>
      </c>
      <c r="X46" s="163">
        <f t="shared" si="18"/>
        <v>0</v>
      </c>
      <c r="Y46" s="163">
        <f t="shared" si="19"/>
        <v>0</v>
      </c>
      <c r="Z46" s="163">
        <f t="shared" si="20"/>
        <v>0</v>
      </c>
      <c r="AA46" s="163">
        <f t="shared" si="21"/>
        <v>0</v>
      </c>
      <c r="AB46" s="163">
        <f t="shared" si="22"/>
        <v>0</v>
      </c>
      <c r="AC46" s="163">
        <f t="shared" si="23"/>
        <v>0</v>
      </c>
      <c r="AD46" s="178" t="s">
        <v>91</v>
      </c>
    </row>
    <row r="47" spans="1:30" s="118" customFormat="1" ht="12.75" customHeight="1" x14ac:dyDescent="0.2">
      <c r="A47" s="72" t="s">
        <v>213</v>
      </c>
      <c r="B47" s="237" t="s">
        <v>275</v>
      </c>
      <c r="C47" s="238"/>
      <c r="D47" s="164">
        <v>21.86</v>
      </c>
      <c r="E47" s="18">
        <f t="shared" si="0"/>
        <v>0</v>
      </c>
      <c r="F47" s="136">
        <f t="shared" si="24"/>
        <v>0</v>
      </c>
      <c r="G47" s="98" t="s">
        <v>91</v>
      </c>
      <c r="H47" s="25"/>
      <c r="I47" s="50"/>
      <c r="J47" s="50"/>
      <c r="K47" s="50"/>
      <c r="L47" s="50"/>
      <c r="M47" s="50"/>
      <c r="N47" s="50"/>
      <c r="O47" s="50"/>
      <c r="P47" s="50"/>
      <c r="Q47" s="51"/>
      <c r="S47" s="186">
        <v>15</v>
      </c>
      <c r="T47" s="163">
        <f t="shared" si="14"/>
        <v>0</v>
      </c>
      <c r="U47" s="163">
        <f t="shared" si="15"/>
        <v>0</v>
      </c>
      <c r="V47" s="163">
        <f t="shared" si="16"/>
        <v>0</v>
      </c>
      <c r="W47" s="163">
        <f t="shared" si="17"/>
        <v>0</v>
      </c>
      <c r="X47" s="163">
        <f t="shared" si="18"/>
        <v>0</v>
      </c>
      <c r="Y47" s="163">
        <f t="shared" si="19"/>
        <v>0</v>
      </c>
      <c r="Z47" s="163">
        <f t="shared" si="20"/>
        <v>0</v>
      </c>
      <c r="AA47" s="163">
        <f t="shared" si="21"/>
        <v>0</v>
      </c>
      <c r="AB47" s="163">
        <f t="shared" si="22"/>
        <v>0</v>
      </c>
      <c r="AC47" s="163">
        <f t="shared" si="23"/>
        <v>0</v>
      </c>
      <c r="AD47" s="178" t="s">
        <v>91</v>
      </c>
    </row>
    <row r="48" spans="1:30" s="118" customFormat="1" ht="12.75" customHeight="1" x14ac:dyDescent="0.2">
      <c r="A48" s="72" t="s">
        <v>214</v>
      </c>
      <c r="B48" s="237" t="s">
        <v>276</v>
      </c>
      <c r="C48" s="238"/>
      <c r="D48" s="164">
        <v>0.78</v>
      </c>
      <c r="E48" s="18">
        <f t="shared" si="0"/>
        <v>0</v>
      </c>
      <c r="F48" s="136">
        <f t="shared" si="24"/>
        <v>0</v>
      </c>
      <c r="G48" s="98" t="s">
        <v>91</v>
      </c>
      <c r="H48" s="25"/>
      <c r="I48" s="50"/>
      <c r="J48" s="50"/>
      <c r="K48" s="50"/>
      <c r="L48" s="50"/>
      <c r="M48" s="50"/>
      <c r="N48" s="50"/>
      <c r="O48" s="50"/>
      <c r="P48" s="50"/>
      <c r="Q48" s="51"/>
      <c r="S48" s="186">
        <v>15</v>
      </c>
      <c r="T48" s="163">
        <f t="shared" si="14"/>
        <v>0</v>
      </c>
      <c r="U48" s="163">
        <f t="shared" si="15"/>
        <v>0</v>
      </c>
      <c r="V48" s="163">
        <f t="shared" si="16"/>
        <v>0</v>
      </c>
      <c r="W48" s="163">
        <f t="shared" si="17"/>
        <v>0</v>
      </c>
      <c r="X48" s="163">
        <f t="shared" si="18"/>
        <v>0</v>
      </c>
      <c r="Y48" s="163">
        <f t="shared" si="19"/>
        <v>0</v>
      </c>
      <c r="Z48" s="163">
        <f t="shared" si="20"/>
        <v>0</v>
      </c>
      <c r="AA48" s="163">
        <f t="shared" si="21"/>
        <v>0</v>
      </c>
      <c r="AB48" s="163">
        <f t="shared" si="22"/>
        <v>0</v>
      </c>
      <c r="AC48" s="163">
        <f t="shared" si="23"/>
        <v>0</v>
      </c>
      <c r="AD48" s="178" t="s">
        <v>91</v>
      </c>
    </row>
    <row r="49" spans="1:30" s="118" customFormat="1" ht="12.75" customHeight="1" x14ac:dyDescent="0.2">
      <c r="A49" s="72" t="s">
        <v>215</v>
      </c>
      <c r="B49" s="237" t="s">
        <v>277</v>
      </c>
      <c r="C49" s="238"/>
      <c r="D49" s="164">
        <v>21.86</v>
      </c>
      <c r="E49" s="18">
        <f t="shared" si="0"/>
        <v>0</v>
      </c>
      <c r="F49" s="136">
        <f t="shared" si="24"/>
        <v>0</v>
      </c>
      <c r="G49" s="98" t="s">
        <v>91</v>
      </c>
      <c r="H49" s="25"/>
      <c r="I49" s="50"/>
      <c r="J49" s="50"/>
      <c r="K49" s="50"/>
      <c r="L49" s="50"/>
      <c r="M49" s="50"/>
      <c r="N49" s="50"/>
      <c r="O49" s="50"/>
      <c r="P49" s="50"/>
      <c r="Q49" s="51"/>
      <c r="S49" s="186">
        <v>15</v>
      </c>
      <c r="T49" s="163">
        <f t="shared" si="14"/>
        <v>0</v>
      </c>
      <c r="U49" s="163">
        <f t="shared" si="15"/>
        <v>0</v>
      </c>
      <c r="V49" s="163">
        <f t="shared" si="16"/>
        <v>0</v>
      </c>
      <c r="W49" s="163">
        <f t="shared" si="17"/>
        <v>0</v>
      </c>
      <c r="X49" s="163">
        <f t="shared" si="18"/>
        <v>0</v>
      </c>
      <c r="Y49" s="163">
        <f t="shared" si="19"/>
        <v>0</v>
      </c>
      <c r="Z49" s="163">
        <f t="shared" si="20"/>
        <v>0</v>
      </c>
      <c r="AA49" s="163">
        <f t="shared" si="21"/>
        <v>0</v>
      </c>
      <c r="AB49" s="163">
        <f t="shared" si="22"/>
        <v>0</v>
      </c>
      <c r="AC49" s="163">
        <f t="shared" si="23"/>
        <v>0</v>
      </c>
      <c r="AD49" s="178" t="s">
        <v>91</v>
      </c>
    </row>
    <row r="50" spans="1:30" s="118" customFormat="1" ht="12.75" customHeight="1" x14ac:dyDescent="0.2">
      <c r="A50" s="72" t="s">
        <v>216</v>
      </c>
      <c r="B50" s="237" t="s">
        <v>278</v>
      </c>
      <c r="C50" s="238"/>
      <c r="D50" s="164">
        <v>0.78</v>
      </c>
      <c r="E50" s="18">
        <f t="shared" si="0"/>
        <v>0</v>
      </c>
      <c r="F50" s="136">
        <f t="shared" si="24"/>
        <v>0</v>
      </c>
      <c r="G50" s="98" t="s">
        <v>91</v>
      </c>
      <c r="H50" s="25"/>
      <c r="I50" s="50"/>
      <c r="J50" s="50"/>
      <c r="K50" s="50"/>
      <c r="L50" s="50"/>
      <c r="M50" s="50"/>
      <c r="N50" s="50"/>
      <c r="O50" s="50"/>
      <c r="P50" s="50"/>
      <c r="Q50" s="51"/>
      <c r="S50" s="186">
        <v>15</v>
      </c>
      <c r="T50" s="163">
        <f t="shared" si="14"/>
        <v>0</v>
      </c>
      <c r="U50" s="163">
        <f t="shared" si="15"/>
        <v>0</v>
      </c>
      <c r="V50" s="163">
        <f t="shared" si="16"/>
        <v>0</v>
      </c>
      <c r="W50" s="163">
        <f t="shared" si="17"/>
        <v>0</v>
      </c>
      <c r="X50" s="163">
        <f t="shared" si="18"/>
        <v>0</v>
      </c>
      <c r="Y50" s="163">
        <f t="shared" si="19"/>
        <v>0</v>
      </c>
      <c r="Z50" s="163">
        <f t="shared" si="20"/>
        <v>0</v>
      </c>
      <c r="AA50" s="163">
        <f t="shared" si="21"/>
        <v>0</v>
      </c>
      <c r="AB50" s="163">
        <f t="shared" si="22"/>
        <v>0</v>
      </c>
      <c r="AC50" s="163">
        <f t="shared" si="23"/>
        <v>0</v>
      </c>
      <c r="AD50" s="178" t="s">
        <v>91</v>
      </c>
    </row>
    <row r="51" spans="1:30" s="118" customFormat="1" ht="12.75" customHeight="1" x14ac:dyDescent="0.2">
      <c r="A51" s="72" t="s">
        <v>217</v>
      </c>
      <c r="B51" s="243" t="s">
        <v>279</v>
      </c>
      <c r="C51" s="238"/>
      <c r="D51" s="164">
        <v>0.99</v>
      </c>
      <c r="E51" s="18">
        <f t="shared" si="0"/>
        <v>0</v>
      </c>
      <c r="F51" s="136">
        <f t="shared" si="24"/>
        <v>0</v>
      </c>
      <c r="G51" s="98" t="s">
        <v>91</v>
      </c>
      <c r="H51" s="25"/>
      <c r="I51" s="50"/>
      <c r="J51" s="50"/>
      <c r="K51" s="50"/>
      <c r="L51" s="50"/>
      <c r="M51" s="50"/>
      <c r="N51" s="50"/>
      <c r="O51" s="50"/>
      <c r="P51" s="50"/>
      <c r="Q51" s="51"/>
      <c r="S51" s="186">
        <v>15</v>
      </c>
      <c r="T51" s="163">
        <f t="shared" si="14"/>
        <v>0</v>
      </c>
      <c r="U51" s="163">
        <f t="shared" si="15"/>
        <v>0</v>
      </c>
      <c r="V51" s="163">
        <f t="shared" si="16"/>
        <v>0</v>
      </c>
      <c r="W51" s="163">
        <f t="shared" si="17"/>
        <v>0</v>
      </c>
      <c r="X51" s="163">
        <f t="shared" si="18"/>
        <v>0</v>
      </c>
      <c r="Y51" s="163">
        <f t="shared" si="19"/>
        <v>0</v>
      </c>
      <c r="Z51" s="163">
        <f t="shared" si="20"/>
        <v>0</v>
      </c>
      <c r="AA51" s="163">
        <f t="shared" si="21"/>
        <v>0</v>
      </c>
      <c r="AB51" s="163">
        <f t="shared" si="22"/>
        <v>0</v>
      </c>
      <c r="AC51" s="163">
        <f t="shared" si="23"/>
        <v>0</v>
      </c>
      <c r="AD51" s="178" t="s">
        <v>91</v>
      </c>
    </row>
    <row r="52" spans="1:30" s="118" customFormat="1" ht="12.75" customHeight="1" x14ac:dyDescent="0.2">
      <c r="A52" s="72" t="s">
        <v>218</v>
      </c>
      <c r="B52" s="243" t="s">
        <v>280</v>
      </c>
      <c r="C52" s="238"/>
      <c r="D52" s="164">
        <v>1.05</v>
      </c>
      <c r="E52" s="18">
        <f t="shared" si="0"/>
        <v>0</v>
      </c>
      <c r="F52" s="136">
        <f t="shared" si="24"/>
        <v>0</v>
      </c>
      <c r="G52" s="98" t="s">
        <v>91</v>
      </c>
      <c r="H52" s="25"/>
      <c r="I52" s="50"/>
      <c r="J52" s="50"/>
      <c r="K52" s="50"/>
      <c r="L52" s="50"/>
      <c r="M52" s="50"/>
      <c r="N52" s="50"/>
      <c r="O52" s="50"/>
      <c r="P52" s="50"/>
      <c r="Q52" s="51"/>
      <c r="S52" s="186">
        <v>15</v>
      </c>
      <c r="T52" s="163">
        <f t="shared" si="14"/>
        <v>0</v>
      </c>
      <c r="U52" s="163">
        <f t="shared" si="15"/>
        <v>0</v>
      </c>
      <c r="V52" s="163">
        <f t="shared" si="16"/>
        <v>0</v>
      </c>
      <c r="W52" s="163">
        <f t="shared" si="17"/>
        <v>0</v>
      </c>
      <c r="X52" s="163">
        <f t="shared" si="18"/>
        <v>0</v>
      </c>
      <c r="Y52" s="163">
        <f t="shared" si="19"/>
        <v>0</v>
      </c>
      <c r="Z52" s="163">
        <f t="shared" si="20"/>
        <v>0</v>
      </c>
      <c r="AA52" s="163">
        <f t="shared" si="21"/>
        <v>0</v>
      </c>
      <c r="AB52" s="163">
        <f t="shared" si="22"/>
        <v>0</v>
      </c>
      <c r="AC52" s="163">
        <f t="shared" si="23"/>
        <v>0</v>
      </c>
      <c r="AD52" s="178" t="s">
        <v>91</v>
      </c>
    </row>
    <row r="53" spans="1:30" s="118" customFormat="1" ht="12.75" customHeight="1" x14ac:dyDescent="0.2">
      <c r="A53" s="72" t="s">
        <v>219</v>
      </c>
      <c r="B53" s="237" t="s">
        <v>281</v>
      </c>
      <c r="C53" s="238"/>
      <c r="D53" s="164">
        <v>0.09</v>
      </c>
      <c r="E53" s="18">
        <f t="shared" si="0"/>
        <v>0</v>
      </c>
      <c r="F53" s="136">
        <f t="shared" si="24"/>
        <v>0</v>
      </c>
      <c r="G53" s="98" t="s">
        <v>91</v>
      </c>
      <c r="H53" s="25"/>
      <c r="I53" s="50"/>
      <c r="J53" s="50"/>
      <c r="K53" s="50"/>
      <c r="L53" s="50"/>
      <c r="M53" s="50"/>
      <c r="N53" s="50"/>
      <c r="O53" s="50"/>
      <c r="P53" s="50"/>
      <c r="Q53" s="51"/>
      <c r="S53" s="186">
        <v>2</v>
      </c>
      <c r="T53" s="163">
        <f t="shared" si="14"/>
        <v>0</v>
      </c>
      <c r="U53" s="163">
        <f t="shared" si="15"/>
        <v>0</v>
      </c>
      <c r="V53" s="163">
        <f t="shared" si="16"/>
        <v>0</v>
      </c>
      <c r="W53" s="163">
        <f t="shared" si="17"/>
        <v>0</v>
      </c>
      <c r="X53" s="163">
        <f t="shared" si="18"/>
        <v>0</v>
      </c>
      <c r="Y53" s="163">
        <f t="shared" si="19"/>
        <v>0</v>
      </c>
      <c r="Z53" s="163">
        <f t="shared" si="20"/>
        <v>0</v>
      </c>
      <c r="AA53" s="163">
        <f t="shared" si="21"/>
        <v>0</v>
      </c>
      <c r="AB53" s="163">
        <f t="shared" si="22"/>
        <v>0</v>
      </c>
      <c r="AC53" s="163">
        <f t="shared" si="23"/>
        <v>0</v>
      </c>
      <c r="AD53" s="178" t="s">
        <v>91</v>
      </c>
    </row>
    <row r="54" spans="1:30" s="118" customFormat="1" ht="12.75" customHeight="1" x14ac:dyDescent="0.2">
      <c r="A54" s="72" t="s">
        <v>220</v>
      </c>
      <c r="B54" s="237" t="s">
        <v>282</v>
      </c>
      <c r="C54" s="238"/>
      <c r="D54" s="164">
        <v>0.5</v>
      </c>
      <c r="E54" s="18">
        <f t="shared" si="0"/>
        <v>0</v>
      </c>
      <c r="F54" s="136">
        <f t="shared" si="24"/>
        <v>0</v>
      </c>
      <c r="G54" s="98" t="s">
        <v>91</v>
      </c>
      <c r="H54" s="194"/>
      <c r="I54" s="50"/>
      <c r="J54" s="180"/>
      <c r="K54" s="180"/>
      <c r="L54" s="180"/>
      <c r="M54" s="180"/>
      <c r="N54" s="180"/>
      <c r="O54" s="180"/>
      <c r="P54" s="180"/>
      <c r="Q54" s="181"/>
      <c r="S54" s="186">
        <v>1</v>
      </c>
      <c r="T54" s="163">
        <f t="shared" si="14"/>
        <v>0</v>
      </c>
      <c r="U54" s="163">
        <f t="shared" si="15"/>
        <v>0</v>
      </c>
      <c r="V54" s="163">
        <f t="shared" si="16"/>
        <v>0</v>
      </c>
      <c r="W54" s="163">
        <f t="shared" si="17"/>
        <v>0</v>
      </c>
      <c r="X54" s="163">
        <f t="shared" si="18"/>
        <v>0</v>
      </c>
      <c r="Y54" s="163">
        <f t="shared" si="19"/>
        <v>0</v>
      </c>
      <c r="Z54" s="163">
        <f t="shared" si="20"/>
        <v>0</v>
      </c>
      <c r="AA54" s="163">
        <f t="shared" si="21"/>
        <v>0</v>
      </c>
      <c r="AB54" s="163">
        <f t="shared" si="22"/>
        <v>0</v>
      </c>
      <c r="AC54" s="163">
        <f t="shared" si="23"/>
        <v>0</v>
      </c>
      <c r="AD54" s="178" t="s">
        <v>91</v>
      </c>
    </row>
    <row r="55" spans="1:30" s="118" customFormat="1" ht="12.75" customHeight="1" x14ac:dyDescent="0.2">
      <c r="A55" s="72" t="s">
        <v>221</v>
      </c>
      <c r="B55" s="237" t="s">
        <v>283</v>
      </c>
      <c r="C55" s="238"/>
      <c r="D55" s="164">
        <v>7.42</v>
      </c>
      <c r="E55" s="18">
        <f t="shared" si="0"/>
        <v>0</v>
      </c>
      <c r="F55" s="136">
        <f t="shared" si="24"/>
        <v>0</v>
      </c>
      <c r="G55" s="98" t="s">
        <v>91</v>
      </c>
      <c r="H55" s="179"/>
      <c r="I55" s="50"/>
      <c r="J55" s="180"/>
      <c r="K55" s="180"/>
      <c r="L55" s="180"/>
      <c r="M55" s="180"/>
      <c r="N55" s="180"/>
      <c r="O55" s="180"/>
      <c r="P55" s="180"/>
      <c r="Q55" s="181"/>
      <c r="S55" s="186">
        <v>15</v>
      </c>
      <c r="T55" s="163">
        <f t="shared" si="14"/>
        <v>0</v>
      </c>
      <c r="U55" s="163">
        <f t="shared" si="15"/>
        <v>0</v>
      </c>
      <c r="V55" s="163">
        <f t="shared" si="16"/>
        <v>0</v>
      </c>
      <c r="W55" s="163">
        <f t="shared" si="17"/>
        <v>0</v>
      </c>
      <c r="X55" s="163">
        <f t="shared" si="18"/>
        <v>0</v>
      </c>
      <c r="Y55" s="163">
        <f t="shared" si="19"/>
        <v>0</v>
      </c>
      <c r="Z55" s="163">
        <f t="shared" si="20"/>
        <v>0</v>
      </c>
      <c r="AA55" s="163">
        <f t="shared" si="21"/>
        <v>0</v>
      </c>
      <c r="AB55" s="163">
        <f t="shared" si="22"/>
        <v>0</v>
      </c>
      <c r="AC55" s="163">
        <f t="shared" si="23"/>
        <v>0</v>
      </c>
      <c r="AD55" s="178" t="s">
        <v>91</v>
      </c>
    </row>
    <row r="56" spans="1:30" s="118" customFormat="1" ht="12.75" customHeight="1" x14ac:dyDescent="0.2">
      <c r="A56" s="72" t="s">
        <v>222</v>
      </c>
      <c r="B56" s="237" t="s">
        <v>284</v>
      </c>
      <c r="C56" s="238"/>
      <c r="D56" s="164">
        <v>2.75</v>
      </c>
      <c r="E56" s="18">
        <f>SUM(H56:Q56)/150</f>
        <v>0</v>
      </c>
      <c r="F56" s="136">
        <f t="shared" si="24"/>
        <v>0</v>
      </c>
      <c r="G56" s="98" t="s">
        <v>91</v>
      </c>
      <c r="H56" s="179"/>
      <c r="I56" s="50"/>
      <c r="J56" s="180"/>
      <c r="K56" s="180"/>
      <c r="L56" s="180"/>
      <c r="M56" s="180"/>
      <c r="N56" s="180"/>
      <c r="O56" s="180"/>
      <c r="P56" s="180"/>
      <c r="Q56" s="181"/>
      <c r="S56" s="186">
        <v>15</v>
      </c>
      <c r="T56" s="163">
        <f t="shared" ref="T56:AC56" si="25">SUM(H56*$D56)/150</f>
        <v>0</v>
      </c>
      <c r="U56" s="163">
        <f t="shared" si="25"/>
        <v>0</v>
      </c>
      <c r="V56" s="163">
        <f t="shared" si="25"/>
        <v>0</v>
      </c>
      <c r="W56" s="163">
        <f t="shared" si="25"/>
        <v>0</v>
      </c>
      <c r="X56" s="163">
        <f t="shared" si="25"/>
        <v>0</v>
      </c>
      <c r="Y56" s="163">
        <f t="shared" si="25"/>
        <v>0</v>
      </c>
      <c r="Z56" s="163">
        <f t="shared" si="25"/>
        <v>0</v>
      </c>
      <c r="AA56" s="163">
        <f t="shared" si="25"/>
        <v>0</v>
      </c>
      <c r="AB56" s="163">
        <f t="shared" si="25"/>
        <v>0</v>
      </c>
      <c r="AC56" s="163">
        <f t="shared" si="25"/>
        <v>0</v>
      </c>
      <c r="AD56" s="178" t="s">
        <v>91</v>
      </c>
    </row>
    <row r="57" spans="1:30" s="118" customFormat="1" ht="12.75" customHeight="1" x14ac:dyDescent="0.2">
      <c r="A57" s="72" t="s">
        <v>223</v>
      </c>
      <c r="B57" s="237" t="s">
        <v>285</v>
      </c>
      <c r="C57" s="238"/>
      <c r="D57" s="164">
        <v>2.62</v>
      </c>
      <c r="E57" s="18">
        <f t="shared" ref="E57:E81" si="26">SUM(H57:Q57)</f>
        <v>0</v>
      </c>
      <c r="F57" s="136">
        <f t="shared" si="24"/>
        <v>0</v>
      </c>
      <c r="G57" s="98" t="s">
        <v>91</v>
      </c>
      <c r="H57" s="107"/>
      <c r="I57" s="50"/>
      <c r="J57" s="108"/>
      <c r="K57" s="108"/>
      <c r="L57" s="108"/>
      <c r="M57" s="108"/>
      <c r="N57" s="108"/>
      <c r="O57" s="108"/>
      <c r="P57" s="108"/>
      <c r="Q57" s="109"/>
      <c r="S57" s="186">
        <v>20</v>
      </c>
      <c r="T57" s="163">
        <f t="shared" ref="T57:AC64" si="27">H57*$D57</f>
        <v>0</v>
      </c>
      <c r="U57" s="163">
        <f t="shared" si="27"/>
        <v>0</v>
      </c>
      <c r="V57" s="163">
        <f t="shared" si="27"/>
        <v>0</v>
      </c>
      <c r="W57" s="163">
        <f t="shared" si="27"/>
        <v>0</v>
      </c>
      <c r="X57" s="163">
        <f t="shared" si="27"/>
        <v>0</v>
      </c>
      <c r="Y57" s="163">
        <f t="shared" si="27"/>
        <v>0</v>
      </c>
      <c r="Z57" s="163">
        <f t="shared" si="27"/>
        <v>0</v>
      </c>
      <c r="AA57" s="163">
        <f t="shared" si="27"/>
        <v>0</v>
      </c>
      <c r="AB57" s="163">
        <f t="shared" si="27"/>
        <v>0</v>
      </c>
      <c r="AC57" s="163">
        <f t="shared" si="27"/>
        <v>0</v>
      </c>
      <c r="AD57" s="178" t="s">
        <v>91</v>
      </c>
    </row>
    <row r="58" spans="1:30" s="118" customFormat="1" ht="12.75" customHeight="1" x14ac:dyDescent="0.2">
      <c r="A58" s="72" t="s">
        <v>224</v>
      </c>
      <c r="B58" s="237" t="s">
        <v>286</v>
      </c>
      <c r="C58" s="238"/>
      <c r="D58" s="164">
        <v>0.06</v>
      </c>
      <c r="E58" s="18">
        <f t="shared" si="26"/>
        <v>0</v>
      </c>
      <c r="F58" s="136">
        <f t="shared" si="24"/>
        <v>0</v>
      </c>
      <c r="G58" s="98" t="s">
        <v>91</v>
      </c>
      <c r="H58" s="107"/>
      <c r="I58" s="50"/>
      <c r="J58" s="108"/>
      <c r="K58" s="108"/>
      <c r="L58" s="108"/>
      <c r="M58" s="108"/>
      <c r="N58" s="108"/>
      <c r="O58" s="108"/>
      <c r="P58" s="108"/>
      <c r="Q58" s="193"/>
      <c r="S58" s="186">
        <v>2</v>
      </c>
      <c r="T58" s="163">
        <f t="shared" si="27"/>
        <v>0</v>
      </c>
      <c r="U58" s="163">
        <f t="shared" si="27"/>
        <v>0</v>
      </c>
      <c r="V58" s="163">
        <f t="shared" si="27"/>
        <v>0</v>
      </c>
      <c r="W58" s="163">
        <f t="shared" si="27"/>
        <v>0</v>
      </c>
      <c r="X58" s="163">
        <f t="shared" si="27"/>
        <v>0</v>
      </c>
      <c r="Y58" s="163">
        <f t="shared" si="27"/>
        <v>0</v>
      </c>
      <c r="Z58" s="163">
        <f t="shared" si="27"/>
        <v>0</v>
      </c>
      <c r="AA58" s="163">
        <f t="shared" si="27"/>
        <v>0</v>
      </c>
      <c r="AB58" s="163">
        <f t="shared" si="27"/>
        <v>0</v>
      </c>
      <c r="AC58" s="163">
        <f t="shared" si="27"/>
        <v>0</v>
      </c>
      <c r="AD58" s="178" t="s">
        <v>91</v>
      </c>
    </row>
    <row r="59" spans="1:30" s="118" customFormat="1" ht="12.75" customHeight="1" x14ac:dyDescent="0.2">
      <c r="A59" s="72" t="s">
        <v>225</v>
      </c>
      <c r="B59" s="237" t="s">
        <v>287</v>
      </c>
      <c r="C59" s="238"/>
      <c r="D59" s="164">
        <v>1.1000000000000001</v>
      </c>
      <c r="E59" s="18">
        <f t="shared" si="26"/>
        <v>0</v>
      </c>
      <c r="F59" s="136">
        <f t="shared" si="24"/>
        <v>0</v>
      </c>
      <c r="G59" s="98" t="s">
        <v>91</v>
      </c>
      <c r="H59" s="25"/>
      <c r="I59" s="50"/>
      <c r="J59" s="50"/>
      <c r="K59" s="50"/>
      <c r="L59" s="50"/>
      <c r="M59" s="50"/>
      <c r="N59" s="50"/>
      <c r="O59" s="50"/>
      <c r="P59" s="50"/>
      <c r="Q59" s="51"/>
      <c r="S59" s="186">
        <v>10</v>
      </c>
      <c r="T59" s="163">
        <f t="shared" si="27"/>
        <v>0</v>
      </c>
      <c r="U59" s="163">
        <f t="shared" si="27"/>
        <v>0</v>
      </c>
      <c r="V59" s="163">
        <f t="shared" si="27"/>
        <v>0</v>
      </c>
      <c r="W59" s="163">
        <f t="shared" si="27"/>
        <v>0</v>
      </c>
      <c r="X59" s="163">
        <f t="shared" si="27"/>
        <v>0</v>
      </c>
      <c r="Y59" s="163">
        <f t="shared" si="27"/>
        <v>0</v>
      </c>
      <c r="Z59" s="163">
        <f t="shared" si="27"/>
        <v>0</v>
      </c>
      <c r="AA59" s="163">
        <f t="shared" si="27"/>
        <v>0</v>
      </c>
      <c r="AB59" s="163">
        <f t="shared" si="27"/>
        <v>0</v>
      </c>
      <c r="AC59" s="163">
        <f t="shared" si="27"/>
        <v>0</v>
      </c>
      <c r="AD59" s="178" t="s">
        <v>91</v>
      </c>
    </row>
    <row r="60" spans="1:30" s="118" customFormat="1" ht="12.75" customHeight="1" x14ac:dyDescent="0.2">
      <c r="A60" s="72" t="s">
        <v>226</v>
      </c>
      <c r="B60" s="237" t="s">
        <v>288</v>
      </c>
      <c r="C60" s="238"/>
      <c r="D60" s="164">
        <v>1.1000000000000001</v>
      </c>
      <c r="E60" s="18">
        <f t="shared" si="26"/>
        <v>0</v>
      </c>
      <c r="F60" s="136">
        <f t="shared" si="24"/>
        <v>0</v>
      </c>
      <c r="G60" s="98" t="s">
        <v>91</v>
      </c>
      <c r="H60" s="25"/>
      <c r="I60" s="50"/>
      <c r="J60" s="50"/>
      <c r="K60" s="50"/>
      <c r="L60" s="50"/>
      <c r="M60" s="50"/>
      <c r="N60" s="50"/>
      <c r="O60" s="50"/>
      <c r="P60" s="50"/>
      <c r="Q60" s="51"/>
      <c r="S60" s="186">
        <v>10</v>
      </c>
      <c r="T60" s="163">
        <f t="shared" si="27"/>
        <v>0</v>
      </c>
      <c r="U60" s="163">
        <f t="shared" si="27"/>
        <v>0</v>
      </c>
      <c r="V60" s="163">
        <f t="shared" si="27"/>
        <v>0</v>
      </c>
      <c r="W60" s="163">
        <f t="shared" si="27"/>
        <v>0</v>
      </c>
      <c r="X60" s="163">
        <f t="shared" si="27"/>
        <v>0</v>
      </c>
      <c r="Y60" s="163">
        <f t="shared" si="27"/>
        <v>0</v>
      </c>
      <c r="Z60" s="163">
        <f t="shared" si="27"/>
        <v>0</v>
      </c>
      <c r="AA60" s="163">
        <f t="shared" si="27"/>
        <v>0</v>
      </c>
      <c r="AB60" s="163">
        <f t="shared" si="27"/>
        <v>0</v>
      </c>
      <c r="AC60" s="163">
        <f t="shared" si="27"/>
        <v>0</v>
      </c>
      <c r="AD60" s="178" t="s">
        <v>91</v>
      </c>
    </row>
    <row r="61" spans="1:30" s="118" customFormat="1" ht="12.75" customHeight="1" x14ac:dyDescent="0.2">
      <c r="A61" s="72" t="s">
        <v>227</v>
      </c>
      <c r="B61" s="243" t="s">
        <v>289</v>
      </c>
      <c r="C61" s="238"/>
      <c r="D61" s="164">
        <v>32.28</v>
      </c>
      <c r="E61" s="18">
        <f t="shared" si="26"/>
        <v>0</v>
      </c>
      <c r="F61" s="136">
        <f t="shared" si="24"/>
        <v>0</v>
      </c>
      <c r="G61" s="98" t="s">
        <v>91</v>
      </c>
      <c r="H61" s="25"/>
      <c r="I61" s="50"/>
      <c r="J61" s="50"/>
      <c r="K61" s="50"/>
      <c r="L61" s="50"/>
      <c r="M61" s="50"/>
      <c r="N61" s="50"/>
      <c r="O61" s="50"/>
      <c r="P61" s="50"/>
      <c r="Q61" s="51"/>
      <c r="S61" s="186">
        <v>20</v>
      </c>
      <c r="T61" s="163">
        <f t="shared" si="27"/>
        <v>0</v>
      </c>
      <c r="U61" s="163">
        <f t="shared" si="27"/>
        <v>0</v>
      </c>
      <c r="V61" s="163">
        <f t="shared" si="27"/>
        <v>0</v>
      </c>
      <c r="W61" s="163">
        <f t="shared" si="27"/>
        <v>0</v>
      </c>
      <c r="X61" s="163">
        <f t="shared" si="27"/>
        <v>0</v>
      </c>
      <c r="Y61" s="163">
        <f t="shared" si="27"/>
        <v>0</v>
      </c>
      <c r="Z61" s="163">
        <f t="shared" si="27"/>
        <v>0</v>
      </c>
      <c r="AA61" s="163">
        <f t="shared" si="27"/>
        <v>0</v>
      </c>
      <c r="AB61" s="163">
        <f t="shared" si="27"/>
        <v>0</v>
      </c>
      <c r="AC61" s="163">
        <f t="shared" si="27"/>
        <v>0</v>
      </c>
      <c r="AD61" s="178" t="s">
        <v>91</v>
      </c>
    </row>
    <row r="62" spans="1:30" s="118" customFormat="1" ht="12.75" customHeight="1" x14ac:dyDescent="0.2">
      <c r="A62" s="72" t="s">
        <v>228</v>
      </c>
      <c r="B62" s="243" t="s">
        <v>290</v>
      </c>
      <c r="C62" s="238"/>
      <c r="D62" s="164">
        <v>19</v>
      </c>
      <c r="E62" s="18">
        <f t="shared" si="26"/>
        <v>0</v>
      </c>
      <c r="F62" s="136">
        <f t="shared" si="24"/>
        <v>0</v>
      </c>
      <c r="G62" s="98" t="s">
        <v>91</v>
      </c>
      <c r="H62" s="25"/>
      <c r="I62" s="50"/>
      <c r="J62" s="50"/>
      <c r="K62" s="50"/>
      <c r="L62" s="50"/>
      <c r="M62" s="50"/>
      <c r="N62" s="50"/>
      <c r="O62" s="50"/>
      <c r="P62" s="50"/>
      <c r="Q62" s="51"/>
      <c r="S62" s="186">
        <v>20</v>
      </c>
      <c r="T62" s="163">
        <f t="shared" si="27"/>
        <v>0</v>
      </c>
      <c r="U62" s="163">
        <f t="shared" si="27"/>
        <v>0</v>
      </c>
      <c r="V62" s="163">
        <f t="shared" si="27"/>
        <v>0</v>
      </c>
      <c r="W62" s="163">
        <f t="shared" si="27"/>
        <v>0</v>
      </c>
      <c r="X62" s="163">
        <f t="shared" si="27"/>
        <v>0</v>
      </c>
      <c r="Y62" s="163">
        <f t="shared" si="27"/>
        <v>0</v>
      </c>
      <c r="Z62" s="163">
        <f t="shared" si="27"/>
        <v>0</v>
      </c>
      <c r="AA62" s="163">
        <f t="shared" si="27"/>
        <v>0</v>
      </c>
      <c r="AB62" s="163">
        <f t="shared" si="27"/>
        <v>0</v>
      </c>
      <c r="AC62" s="163">
        <f t="shared" si="27"/>
        <v>0</v>
      </c>
      <c r="AD62" s="178" t="s">
        <v>91</v>
      </c>
    </row>
    <row r="63" spans="1:30" s="118" customFormat="1" ht="12.75" customHeight="1" x14ac:dyDescent="0.2">
      <c r="A63" s="72" t="s">
        <v>229</v>
      </c>
      <c r="B63" s="237" t="s">
        <v>291</v>
      </c>
      <c r="C63" s="238"/>
      <c r="D63" s="164">
        <v>12.87</v>
      </c>
      <c r="E63" s="18">
        <f t="shared" si="26"/>
        <v>0</v>
      </c>
      <c r="F63" s="136">
        <f t="shared" si="24"/>
        <v>0</v>
      </c>
      <c r="G63" s="98" t="s">
        <v>91</v>
      </c>
      <c r="H63" s="25"/>
      <c r="I63" s="50"/>
      <c r="J63" s="50"/>
      <c r="K63" s="50"/>
      <c r="L63" s="50"/>
      <c r="M63" s="50"/>
      <c r="N63" s="50"/>
      <c r="O63" s="50"/>
      <c r="P63" s="50"/>
      <c r="Q63" s="51"/>
      <c r="S63" s="186">
        <v>15</v>
      </c>
      <c r="T63" s="163">
        <f t="shared" si="27"/>
        <v>0</v>
      </c>
      <c r="U63" s="163">
        <f t="shared" si="27"/>
        <v>0</v>
      </c>
      <c r="V63" s="163">
        <f t="shared" si="27"/>
        <v>0</v>
      </c>
      <c r="W63" s="163">
        <f t="shared" si="27"/>
        <v>0</v>
      </c>
      <c r="X63" s="163">
        <f t="shared" si="27"/>
        <v>0</v>
      </c>
      <c r="Y63" s="163">
        <f t="shared" si="27"/>
        <v>0</v>
      </c>
      <c r="Z63" s="163">
        <f t="shared" si="27"/>
        <v>0</v>
      </c>
      <c r="AA63" s="163">
        <f t="shared" si="27"/>
        <v>0</v>
      </c>
      <c r="AB63" s="163">
        <f t="shared" si="27"/>
        <v>0</v>
      </c>
      <c r="AC63" s="163">
        <f t="shared" si="27"/>
        <v>0</v>
      </c>
      <c r="AD63" s="178" t="s">
        <v>91</v>
      </c>
    </row>
    <row r="64" spans="1:30" s="118" customFormat="1" ht="12.75" customHeight="1" x14ac:dyDescent="0.2">
      <c r="A64" s="72" t="s">
        <v>230</v>
      </c>
      <c r="B64" s="237" t="s">
        <v>292</v>
      </c>
      <c r="C64" s="238"/>
      <c r="D64" s="164">
        <v>8.02</v>
      </c>
      <c r="E64" s="18">
        <f t="shared" si="26"/>
        <v>0</v>
      </c>
      <c r="F64" s="136">
        <f t="shared" si="24"/>
        <v>0</v>
      </c>
      <c r="G64" s="98" t="s">
        <v>91</v>
      </c>
      <c r="H64" s="25"/>
      <c r="I64" s="50"/>
      <c r="J64" s="50"/>
      <c r="K64" s="50"/>
      <c r="L64" s="50"/>
      <c r="M64" s="50"/>
      <c r="N64" s="50"/>
      <c r="O64" s="50"/>
      <c r="P64" s="50"/>
      <c r="Q64" s="51"/>
      <c r="S64" s="186">
        <v>5</v>
      </c>
      <c r="T64" s="163">
        <f t="shared" si="27"/>
        <v>0</v>
      </c>
      <c r="U64" s="163">
        <f t="shared" si="27"/>
        <v>0</v>
      </c>
      <c r="V64" s="163">
        <f t="shared" si="27"/>
        <v>0</v>
      </c>
      <c r="W64" s="163">
        <f t="shared" si="27"/>
        <v>0</v>
      </c>
      <c r="X64" s="163">
        <f t="shared" si="27"/>
        <v>0</v>
      </c>
      <c r="Y64" s="163">
        <f t="shared" si="27"/>
        <v>0</v>
      </c>
      <c r="Z64" s="163">
        <f t="shared" si="27"/>
        <v>0</v>
      </c>
      <c r="AA64" s="163">
        <f t="shared" si="27"/>
        <v>0</v>
      </c>
      <c r="AB64" s="163">
        <f t="shared" si="27"/>
        <v>0</v>
      </c>
      <c r="AC64" s="163">
        <f t="shared" si="27"/>
        <v>0</v>
      </c>
      <c r="AD64" s="178" t="s">
        <v>91</v>
      </c>
    </row>
    <row r="65" spans="1:30" s="118" customFormat="1" ht="13.15" customHeight="1" x14ac:dyDescent="0.2">
      <c r="A65" s="72" t="s">
        <v>231</v>
      </c>
      <c r="B65" s="237" t="s">
        <v>293</v>
      </c>
      <c r="C65" s="238"/>
      <c r="D65" s="165">
        <v>8.02</v>
      </c>
      <c r="E65" s="18">
        <f t="shared" si="26"/>
        <v>0</v>
      </c>
      <c r="F65" s="136">
        <f>SUM(E65*D65)</f>
        <v>0</v>
      </c>
      <c r="G65" s="98" t="s">
        <v>91</v>
      </c>
      <c r="H65" s="25"/>
      <c r="I65" s="50"/>
      <c r="J65" s="50"/>
      <c r="K65" s="50"/>
      <c r="L65" s="50"/>
      <c r="M65" s="50"/>
      <c r="N65" s="50"/>
      <c r="O65" s="50"/>
      <c r="P65" s="50"/>
      <c r="Q65" s="51"/>
      <c r="S65" s="186">
        <v>5</v>
      </c>
      <c r="T65" s="163">
        <f t="shared" ref="T65:AC66" si="28">SUM(H65*$D65)</f>
        <v>0</v>
      </c>
      <c r="U65" s="163">
        <f t="shared" si="28"/>
        <v>0</v>
      </c>
      <c r="V65" s="163">
        <f t="shared" si="28"/>
        <v>0</v>
      </c>
      <c r="W65" s="163">
        <f t="shared" si="28"/>
        <v>0</v>
      </c>
      <c r="X65" s="163">
        <f t="shared" si="28"/>
        <v>0</v>
      </c>
      <c r="Y65" s="163">
        <f t="shared" si="28"/>
        <v>0</v>
      </c>
      <c r="Z65" s="163">
        <f t="shared" si="28"/>
        <v>0</v>
      </c>
      <c r="AA65" s="163">
        <f t="shared" si="28"/>
        <v>0</v>
      </c>
      <c r="AB65" s="163">
        <f t="shared" si="28"/>
        <v>0</v>
      </c>
      <c r="AC65" s="163">
        <f t="shared" si="28"/>
        <v>0</v>
      </c>
      <c r="AD65" s="178" t="s">
        <v>91</v>
      </c>
    </row>
    <row r="66" spans="1:30" s="118" customFormat="1" ht="12.75" customHeight="1" x14ac:dyDescent="0.2">
      <c r="A66" s="72" t="s">
        <v>232</v>
      </c>
      <c r="B66" s="237" t="s">
        <v>294</v>
      </c>
      <c r="C66" s="238"/>
      <c r="D66" s="165">
        <v>14.28</v>
      </c>
      <c r="E66" s="18">
        <f t="shared" si="26"/>
        <v>0</v>
      </c>
      <c r="F66" s="136">
        <f>SUM(E66*D66)</f>
        <v>0</v>
      </c>
      <c r="G66" s="98" t="s">
        <v>91</v>
      </c>
      <c r="H66" s="25"/>
      <c r="I66" s="50"/>
      <c r="J66" s="50"/>
      <c r="K66" s="50"/>
      <c r="L66" s="50"/>
      <c r="M66" s="50"/>
      <c r="N66" s="50"/>
      <c r="O66" s="50"/>
      <c r="P66" s="50"/>
      <c r="Q66" s="51"/>
      <c r="S66" s="186">
        <v>45</v>
      </c>
      <c r="T66" s="163">
        <f t="shared" si="28"/>
        <v>0</v>
      </c>
      <c r="U66" s="163">
        <f t="shared" si="28"/>
        <v>0</v>
      </c>
      <c r="V66" s="163">
        <f t="shared" si="28"/>
        <v>0</v>
      </c>
      <c r="W66" s="163">
        <f t="shared" si="28"/>
        <v>0</v>
      </c>
      <c r="X66" s="163">
        <f t="shared" si="28"/>
        <v>0</v>
      </c>
      <c r="Y66" s="163">
        <f t="shared" si="28"/>
        <v>0</v>
      </c>
      <c r="Z66" s="163">
        <f t="shared" si="28"/>
        <v>0</v>
      </c>
      <c r="AA66" s="163">
        <f t="shared" si="28"/>
        <v>0</v>
      </c>
      <c r="AB66" s="163">
        <f t="shared" si="28"/>
        <v>0</v>
      </c>
      <c r="AC66" s="163">
        <f t="shared" si="28"/>
        <v>0</v>
      </c>
      <c r="AD66" s="178" t="s">
        <v>91</v>
      </c>
    </row>
    <row r="67" spans="1:30" s="118" customFormat="1" ht="13.5" customHeight="1" x14ac:dyDescent="0.2">
      <c r="A67" s="72" t="s">
        <v>233</v>
      </c>
      <c r="B67" s="237" t="s">
        <v>295</v>
      </c>
      <c r="C67" s="238"/>
      <c r="D67" s="164">
        <v>0.12</v>
      </c>
      <c r="E67" s="18">
        <f t="shared" si="26"/>
        <v>0</v>
      </c>
      <c r="F67" s="136">
        <f t="shared" ref="F67:F81" si="29">+E67*D67</f>
        <v>0</v>
      </c>
      <c r="G67" s="98" t="s">
        <v>91</v>
      </c>
      <c r="H67" s="25"/>
      <c r="I67" s="50"/>
      <c r="J67" s="50"/>
      <c r="K67" s="50"/>
      <c r="L67" s="50"/>
      <c r="M67" s="50"/>
      <c r="N67" s="50"/>
      <c r="O67" s="50"/>
      <c r="P67" s="50"/>
      <c r="Q67" s="51"/>
      <c r="S67" s="186">
        <v>2</v>
      </c>
      <c r="T67" s="163">
        <f t="shared" ref="T67:T81" si="30">H67*$D67</f>
        <v>0</v>
      </c>
      <c r="U67" s="163">
        <f t="shared" ref="U67:U81" si="31">I67*$D67</f>
        <v>0</v>
      </c>
      <c r="V67" s="163">
        <f t="shared" ref="V67:V81" si="32">J67*$D67</f>
        <v>0</v>
      </c>
      <c r="W67" s="163">
        <f t="shared" ref="W67:W81" si="33">K67*$D67</f>
        <v>0</v>
      </c>
      <c r="X67" s="163">
        <f t="shared" ref="X67:X81" si="34">L67*$D67</f>
        <v>0</v>
      </c>
      <c r="Y67" s="163">
        <f t="shared" ref="Y67:Y81" si="35">M67*$D67</f>
        <v>0</v>
      </c>
      <c r="Z67" s="163">
        <f t="shared" ref="Z67:Z81" si="36">N67*$D67</f>
        <v>0</v>
      </c>
      <c r="AA67" s="163">
        <f t="shared" ref="AA67:AA81" si="37">O67*$D67</f>
        <v>0</v>
      </c>
      <c r="AB67" s="163">
        <f t="shared" ref="AB67:AB81" si="38">P67*$D67</f>
        <v>0</v>
      </c>
      <c r="AC67" s="163">
        <f t="shared" ref="AC67:AC81" si="39">Q67*$D67</f>
        <v>0</v>
      </c>
      <c r="AD67" s="178" t="s">
        <v>91</v>
      </c>
    </row>
    <row r="68" spans="1:30" s="118" customFormat="1" ht="13.5" customHeight="1" x14ac:dyDescent="0.2">
      <c r="A68" s="166" t="s">
        <v>234</v>
      </c>
      <c r="B68" s="237" t="s">
        <v>296</v>
      </c>
      <c r="C68" s="238"/>
      <c r="D68" s="167">
        <v>0.1</v>
      </c>
      <c r="E68" s="129">
        <f t="shared" si="26"/>
        <v>0</v>
      </c>
      <c r="F68" s="136">
        <f t="shared" si="29"/>
        <v>0</v>
      </c>
      <c r="G68" s="98" t="s">
        <v>91</v>
      </c>
      <c r="H68" s="25"/>
      <c r="I68" s="50"/>
      <c r="J68" s="50"/>
      <c r="K68" s="50"/>
      <c r="L68" s="50"/>
      <c r="M68" s="50"/>
      <c r="N68" s="50"/>
      <c r="O68" s="50"/>
      <c r="P68" s="50"/>
      <c r="Q68" s="51"/>
      <c r="S68" s="186">
        <v>2</v>
      </c>
      <c r="T68" s="163">
        <f t="shared" si="30"/>
        <v>0</v>
      </c>
      <c r="U68" s="163">
        <f t="shared" si="31"/>
        <v>0</v>
      </c>
      <c r="V68" s="163">
        <f t="shared" si="32"/>
        <v>0</v>
      </c>
      <c r="W68" s="163">
        <f t="shared" si="33"/>
        <v>0</v>
      </c>
      <c r="X68" s="163">
        <f t="shared" si="34"/>
        <v>0</v>
      </c>
      <c r="Y68" s="163">
        <f t="shared" si="35"/>
        <v>0</v>
      </c>
      <c r="Z68" s="163">
        <f t="shared" si="36"/>
        <v>0</v>
      </c>
      <c r="AA68" s="163">
        <f t="shared" si="37"/>
        <v>0</v>
      </c>
      <c r="AB68" s="163">
        <f t="shared" si="38"/>
        <v>0</v>
      </c>
      <c r="AC68" s="163">
        <f t="shared" si="39"/>
        <v>0</v>
      </c>
      <c r="AD68" s="178" t="s">
        <v>91</v>
      </c>
    </row>
    <row r="69" spans="1:30" s="118" customFormat="1" ht="13.5" customHeight="1" x14ac:dyDescent="0.2">
      <c r="A69" s="166" t="s">
        <v>235</v>
      </c>
      <c r="B69" s="237" t="s">
        <v>297</v>
      </c>
      <c r="C69" s="238"/>
      <c r="D69" s="167">
        <v>1</v>
      </c>
      <c r="E69" s="129">
        <f t="shared" si="26"/>
        <v>0</v>
      </c>
      <c r="F69" s="136">
        <f t="shared" si="29"/>
        <v>0</v>
      </c>
      <c r="G69" s="98" t="s">
        <v>91</v>
      </c>
      <c r="H69" s="25"/>
      <c r="I69" s="50"/>
      <c r="J69" s="50"/>
      <c r="K69" s="50"/>
      <c r="L69" s="50"/>
      <c r="M69" s="50"/>
      <c r="N69" s="50"/>
      <c r="O69" s="50"/>
      <c r="P69" s="50"/>
      <c r="Q69" s="51"/>
      <c r="S69" s="186">
        <v>3</v>
      </c>
      <c r="T69" s="163">
        <f t="shared" si="30"/>
        <v>0</v>
      </c>
      <c r="U69" s="163">
        <f t="shared" si="31"/>
        <v>0</v>
      </c>
      <c r="V69" s="163">
        <f t="shared" si="32"/>
        <v>0</v>
      </c>
      <c r="W69" s="163">
        <f t="shared" si="33"/>
        <v>0</v>
      </c>
      <c r="X69" s="163">
        <f t="shared" si="34"/>
        <v>0</v>
      </c>
      <c r="Y69" s="163">
        <f t="shared" si="35"/>
        <v>0</v>
      </c>
      <c r="Z69" s="163">
        <f t="shared" si="36"/>
        <v>0</v>
      </c>
      <c r="AA69" s="163">
        <f t="shared" si="37"/>
        <v>0</v>
      </c>
      <c r="AB69" s="163">
        <f t="shared" si="38"/>
        <v>0</v>
      </c>
      <c r="AC69" s="163">
        <f t="shared" si="39"/>
        <v>0</v>
      </c>
      <c r="AD69" s="178" t="s">
        <v>91</v>
      </c>
    </row>
    <row r="70" spans="1:30" s="118" customFormat="1" ht="13.5" customHeight="1" x14ac:dyDescent="0.2">
      <c r="A70" s="166" t="s">
        <v>236</v>
      </c>
      <c r="B70" s="237" t="s">
        <v>298</v>
      </c>
      <c r="C70" s="238"/>
      <c r="D70" s="167">
        <v>7.0000000000000007E-2</v>
      </c>
      <c r="E70" s="129">
        <f t="shared" si="26"/>
        <v>0</v>
      </c>
      <c r="F70" s="136">
        <f t="shared" si="29"/>
        <v>0</v>
      </c>
      <c r="G70" s="98" t="s">
        <v>91</v>
      </c>
      <c r="H70" s="25"/>
      <c r="I70" s="50"/>
      <c r="J70" s="50"/>
      <c r="K70" s="50"/>
      <c r="L70" s="50"/>
      <c r="M70" s="50"/>
      <c r="N70" s="50"/>
      <c r="O70" s="50"/>
      <c r="P70" s="50"/>
      <c r="Q70" s="51"/>
      <c r="S70" s="186">
        <v>5</v>
      </c>
      <c r="T70" s="163">
        <f t="shared" si="30"/>
        <v>0</v>
      </c>
      <c r="U70" s="163">
        <f t="shared" si="31"/>
        <v>0</v>
      </c>
      <c r="V70" s="163">
        <f t="shared" si="32"/>
        <v>0</v>
      </c>
      <c r="W70" s="163">
        <f t="shared" si="33"/>
        <v>0</v>
      </c>
      <c r="X70" s="163">
        <f t="shared" si="34"/>
        <v>0</v>
      </c>
      <c r="Y70" s="163">
        <f t="shared" si="35"/>
        <v>0</v>
      </c>
      <c r="Z70" s="163">
        <f t="shared" si="36"/>
        <v>0</v>
      </c>
      <c r="AA70" s="163">
        <f t="shared" si="37"/>
        <v>0</v>
      </c>
      <c r="AB70" s="163">
        <f t="shared" si="38"/>
        <v>0</v>
      </c>
      <c r="AC70" s="163">
        <f t="shared" si="39"/>
        <v>0</v>
      </c>
      <c r="AD70" s="178" t="s">
        <v>91</v>
      </c>
    </row>
    <row r="71" spans="1:30" s="118" customFormat="1" ht="13.5" customHeight="1" x14ac:dyDescent="0.2">
      <c r="A71" s="166" t="s">
        <v>237</v>
      </c>
      <c r="B71" s="237" t="s">
        <v>299</v>
      </c>
      <c r="C71" s="238"/>
      <c r="D71" s="167">
        <v>7.0000000000000007E-2</v>
      </c>
      <c r="E71" s="129">
        <f t="shared" si="26"/>
        <v>0</v>
      </c>
      <c r="F71" s="136">
        <f t="shared" si="29"/>
        <v>0</v>
      </c>
      <c r="G71" s="98" t="s">
        <v>91</v>
      </c>
      <c r="H71" s="25"/>
      <c r="I71" s="50"/>
      <c r="J71" s="50"/>
      <c r="K71" s="50"/>
      <c r="L71" s="50"/>
      <c r="M71" s="50"/>
      <c r="N71" s="50"/>
      <c r="O71" s="50"/>
      <c r="P71" s="50"/>
      <c r="Q71" s="51"/>
      <c r="S71" s="186">
        <v>2</v>
      </c>
      <c r="T71" s="163">
        <f t="shared" si="30"/>
        <v>0</v>
      </c>
      <c r="U71" s="163">
        <f t="shared" si="31"/>
        <v>0</v>
      </c>
      <c r="V71" s="163">
        <f t="shared" si="32"/>
        <v>0</v>
      </c>
      <c r="W71" s="163">
        <f t="shared" si="33"/>
        <v>0</v>
      </c>
      <c r="X71" s="163">
        <f t="shared" si="34"/>
        <v>0</v>
      </c>
      <c r="Y71" s="163">
        <f t="shared" si="35"/>
        <v>0</v>
      </c>
      <c r="Z71" s="163">
        <f t="shared" si="36"/>
        <v>0</v>
      </c>
      <c r="AA71" s="163">
        <f t="shared" si="37"/>
        <v>0</v>
      </c>
      <c r="AB71" s="163">
        <f t="shared" si="38"/>
        <v>0</v>
      </c>
      <c r="AC71" s="163">
        <f t="shared" si="39"/>
        <v>0</v>
      </c>
      <c r="AD71" s="178" t="s">
        <v>91</v>
      </c>
    </row>
    <row r="72" spans="1:30" s="118" customFormat="1" ht="13.5" customHeight="1" x14ac:dyDescent="0.2">
      <c r="A72" s="166" t="s">
        <v>238</v>
      </c>
      <c r="B72" s="237" t="s">
        <v>300</v>
      </c>
      <c r="C72" s="238"/>
      <c r="D72" s="167">
        <v>0.45</v>
      </c>
      <c r="E72" s="129">
        <f t="shared" si="26"/>
        <v>0</v>
      </c>
      <c r="F72" s="136">
        <f t="shared" si="29"/>
        <v>0</v>
      </c>
      <c r="G72" s="98" t="s">
        <v>91</v>
      </c>
      <c r="H72" s="25"/>
      <c r="I72" s="50"/>
      <c r="J72" s="50"/>
      <c r="K72" s="50"/>
      <c r="L72" s="50"/>
      <c r="M72" s="50"/>
      <c r="N72" s="50"/>
      <c r="O72" s="50"/>
      <c r="P72" s="50"/>
      <c r="Q72" s="51"/>
      <c r="S72" s="186">
        <v>15</v>
      </c>
      <c r="T72" s="163">
        <f t="shared" si="30"/>
        <v>0</v>
      </c>
      <c r="U72" s="163">
        <f t="shared" si="31"/>
        <v>0</v>
      </c>
      <c r="V72" s="163">
        <f t="shared" si="32"/>
        <v>0</v>
      </c>
      <c r="W72" s="163">
        <f t="shared" si="33"/>
        <v>0</v>
      </c>
      <c r="X72" s="163">
        <f t="shared" si="34"/>
        <v>0</v>
      </c>
      <c r="Y72" s="163">
        <f t="shared" si="35"/>
        <v>0</v>
      </c>
      <c r="Z72" s="163">
        <f t="shared" si="36"/>
        <v>0</v>
      </c>
      <c r="AA72" s="163">
        <f t="shared" si="37"/>
        <v>0</v>
      </c>
      <c r="AB72" s="163">
        <f t="shared" si="38"/>
        <v>0</v>
      </c>
      <c r="AC72" s="163">
        <f t="shared" si="39"/>
        <v>0</v>
      </c>
      <c r="AD72" s="178" t="s">
        <v>91</v>
      </c>
    </row>
    <row r="73" spans="1:30" s="118" customFormat="1" ht="13.5" customHeight="1" x14ac:dyDescent="0.2">
      <c r="A73" s="166" t="s">
        <v>239</v>
      </c>
      <c r="B73" s="237" t="s">
        <v>301</v>
      </c>
      <c r="C73" s="238"/>
      <c r="D73" s="167">
        <v>0.08</v>
      </c>
      <c r="E73" s="129">
        <f t="shared" si="26"/>
        <v>0</v>
      </c>
      <c r="F73" s="136">
        <f t="shared" si="29"/>
        <v>0</v>
      </c>
      <c r="G73" s="98" t="s">
        <v>91</v>
      </c>
      <c r="H73" s="25"/>
      <c r="I73" s="50"/>
      <c r="J73" s="50"/>
      <c r="K73" s="50"/>
      <c r="L73" s="50"/>
      <c r="M73" s="50"/>
      <c r="N73" s="50"/>
      <c r="O73" s="50"/>
      <c r="P73" s="50"/>
      <c r="Q73" s="51"/>
      <c r="S73" s="186">
        <v>2</v>
      </c>
      <c r="T73" s="163">
        <f t="shared" si="30"/>
        <v>0</v>
      </c>
      <c r="U73" s="163">
        <f t="shared" si="31"/>
        <v>0</v>
      </c>
      <c r="V73" s="163">
        <f t="shared" si="32"/>
        <v>0</v>
      </c>
      <c r="W73" s="163">
        <f t="shared" si="33"/>
        <v>0</v>
      </c>
      <c r="X73" s="163">
        <f t="shared" si="34"/>
        <v>0</v>
      </c>
      <c r="Y73" s="163">
        <f t="shared" si="35"/>
        <v>0</v>
      </c>
      <c r="Z73" s="163">
        <f t="shared" si="36"/>
        <v>0</v>
      </c>
      <c r="AA73" s="163">
        <f t="shared" si="37"/>
        <v>0</v>
      </c>
      <c r="AB73" s="163">
        <f t="shared" si="38"/>
        <v>0</v>
      </c>
      <c r="AC73" s="163">
        <f t="shared" si="39"/>
        <v>0</v>
      </c>
      <c r="AD73" s="178" t="s">
        <v>91</v>
      </c>
    </row>
    <row r="74" spans="1:30" s="118" customFormat="1" ht="13.5" customHeight="1" x14ac:dyDescent="0.2">
      <c r="A74" s="166" t="s">
        <v>240</v>
      </c>
      <c r="B74" s="237" t="s">
        <v>302</v>
      </c>
      <c r="C74" s="238"/>
      <c r="D74" s="167">
        <v>0.09</v>
      </c>
      <c r="E74" s="129">
        <f t="shared" si="26"/>
        <v>0</v>
      </c>
      <c r="F74" s="136">
        <f t="shared" si="29"/>
        <v>0</v>
      </c>
      <c r="G74" s="98" t="s">
        <v>91</v>
      </c>
      <c r="H74" s="25"/>
      <c r="I74" s="50"/>
      <c r="J74" s="50"/>
      <c r="K74" s="50"/>
      <c r="L74" s="50"/>
      <c r="M74" s="50"/>
      <c r="N74" s="50"/>
      <c r="O74" s="50"/>
      <c r="P74" s="50"/>
      <c r="Q74" s="51"/>
      <c r="S74" s="186">
        <v>3</v>
      </c>
      <c r="T74" s="163">
        <f t="shared" si="30"/>
        <v>0</v>
      </c>
      <c r="U74" s="163">
        <f t="shared" si="31"/>
        <v>0</v>
      </c>
      <c r="V74" s="163">
        <f t="shared" si="32"/>
        <v>0</v>
      </c>
      <c r="W74" s="163">
        <f t="shared" si="33"/>
        <v>0</v>
      </c>
      <c r="X74" s="163">
        <f t="shared" si="34"/>
        <v>0</v>
      </c>
      <c r="Y74" s="163">
        <f t="shared" si="35"/>
        <v>0</v>
      </c>
      <c r="Z74" s="163">
        <f t="shared" si="36"/>
        <v>0</v>
      </c>
      <c r="AA74" s="163">
        <f t="shared" si="37"/>
        <v>0</v>
      </c>
      <c r="AB74" s="163">
        <f t="shared" si="38"/>
        <v>0</v>
      </c>
      <c r="AC74" s="163">
        <f t="shared" si="39"/>
        <v>0</v>
      </c>
      <c r="AD74" s="178" t="s">
        <v>91</v>
      </c>
    </row>
    <row r="75" spans="1:30" s="118" customFormat="1" ht="13.5" customHeight="1" x14ac:dyDescent="0.2">
      <c r="A75" s="166" t="s">
        <v>241</v>
      </c>
      <c r="B75" s="237" t="s">
        <v>303</v>
      </c>
      <c r="C75" s="238"/>
      <c r="D75" s="167">
        <v>0.12</v>
      </c>
      <c r="E75" s="129">
        <f t="shared" si="26"/>
        <v>0</v>
      </c>
      <c r="F75" s="136">
        <f t="shared" si="29"/>
        <v>0</v>
      </c>
      <c r="G75" s="98" t="s">
        <v>91</v>
      </c>
      <c r="H75" s="25"/>
      <c r="I75" s="50"/>
      <c r="J75" s="50"/>
      <c r="K75" s="50"/>
      <c r="L75" s="50"/>
      <c r="M75" s="50"/>
      <c r="N75" s="50"/>
      <c r="O75" s="50"/>
      <c r="P75" s="50"/>
      <c r="Q75" s="51"/>
      <c r="S75" s="186">
        <v>2</v>
      </c>
      <c r="T75" s="163">
        <f t="shared" si="30"/>
        <v>0</v>
      </c>
      <c r="U75" s="163">
        <f t="shared" si="31"/>
        <v>0</v>
      </c>
      <c r="V75" s="163">
        <f t="shared" si="32"/>
        <v>0</v>
      </c>
      <c r="W75" s="163">
        <f t="shared" si="33"/>
        <v>0</v>
      </c>
      <c r="X75" s="163">
        <f t="shared" si="34"/>
        <v>0</v>
      </c>
      <c r="Y75" s="163">
        <f t="shared" si="35"/>
        <v>0</v>
      </c>
      <c r="Z75" s="163">
        <f t="shared" si="36"/>
        <v>0</v>
      </c>
      <c r="AA75" s="163">
        <f t="shared" si="37"/>
        <v>0</v>
      </c>
      <c r="AB75" s="163">
        <f t="shared" si="38"/>
        <v>0</v>
      </c>
      <c r="AC75" s="163">
        <f t="shared" si="39"/>
        <v>0</v>
      </c>
      <c r="AD75" s="178" t="s">
        <v>91</v>
      </c>
    </row>
    <row r="76" spans="1:30" s="118" customFormat="1" ht="13.5" customHeight="1" x14ac:dyDescent="0.2">
      <c r="A76" s="166" t="s">
        <v>170</v>
      </c>
      <c r="B76" s="237" t="s">
        <v>305</v>
      </c>
      <c r="C76" s="238"/>
      <c r="D76" s="167">
        <v>75.599999999999994</v>
      </c>
      <c r="E76" s="129">
        <f t="shared" si="26"/>
        <v>0</v>
      </c>
      <c r="F76" s="136">
        <f>SUM(E76)*(D76/150)</f>
        <v>0</v>
      </c>
      <c r="G76" s="98" t="s">
        <v>91</v>
      </c>
      <c r="H76" s="25"/>
      <c r="I76" s="50"/>
      <c r="J76" s="50"/>
      <c r="K76" s="50"/>
      <c r="L76" s="50"/>
      <c r="M76" s="50"/>
      <c r="N76" s="50"/>
      <c r="O76" s="50"/>
      <c r="P76" s="50"/>
      <c r="Q76" s="51"/>
      <c r="S76" s="195">
        <v>60</v>
      </c>
      <c r="T76" s="163">
        <f>H76*($D76/150)</f>
        <v>0</v>
      </c>
      <c r="U76" s="163">
        <f t="shared" ref="U76:AC76" si="40">I76*($D76/150)</f>
        <v>0</v>
      </c>
      <c r="V76" s="163">
        <f t="shared" si="40"/>
        <v>0</v>
      </c>
      <c r="W76" s="163">
        <f t="shared" si="40"/>
        <v>0</v>
      </c>
      <c r="X76" s="163">
        <f t="shared" si="40"/>
        <v>0</v>
      </c>
      <c r="Y76" s="163">
        <f t="shared" si="40"/>
        <v>0</v>
      </c>
      <c r="Z76" s="163">
        <f t="shared" si="40"/>
        <v>0</v>
      </c>
      <c r="AA76" s="163">
        <f t="shared" si="40"/>
        <v>0</v>
      </c>
      <c r="AB76" s="163">
        <f t="shared" si="40"/>
        <v>0</v>
      </c>
      <c r="AC76" s="163">
        <f t="shared" si="40"/>
        <v>0</v>
      </c>
      <c r="AD76" s="178" t="s">
        <v>91</v>
      </c>
    </row>
    <row r="77" spans="1:30" s="118" customFormat="1" ht="13.5" customHeight="1" x14ac:dyDescent="0.2">
      <c r="A77" s="166" t="s">
        <v>0</v>
      </c>
      <c r="B77" s="237" t="s">
        <v>7</v>
      </c>
      <c r="C77" s="238"/>
      <c r="D77" s="167">
        <v>0.24</v>
      </c>
      <c r="E77" s="129">
        <f t="shared" si="26"/>
        <v>0</v>
      </c>
      <c r="F77" s="136">
        <f t="shared" si="29"/>
        <v>0</v>
      </c>
      <c r="G77" s="98" t="s">
        <v>91</v>
      </c>
      <c r="H77" s="25"/>
      <c r="I77" s="50"/>
      <c r="J77" s="50"/>
      <c r="K77" s="50"/>
      <c r="L77" s="50"/>
      <c r="M77" s="50"/>
      <c r="N77" s="50"/>
      <c r="O77" s="50"/>
      <c r="P77" s="50"/>
      <c r="Q77" s="51"/>
      <c r="S77" s="186">
        <v>15</v>
      </c>
      <c r="T77" s="163">
        <f t="shared" si="30"/>
        <v>0</v>
      </c>
      <c r="U77" s="163">
        <f t="shared" si="31"/>
        <v>0</v>
      </c>
      <c r="V77" s="163">
        <f t="shared" si="32"/>
        <v>0</v>
      </c>
      <c r="W77" s="163">
        <f t="shared" si="33"/>
        <v>0</v>
      </c>
      <c r="X77" s="163">
        <f t="shared" si="34"/>
        <v>0</v>
      </c>
      <c r="Y77" s="163">
        <f t="shared" si="35"/>
        <v>0</v>
      </c>
      <c r="Z77" s="163">
        <f t="shared" si="36"/>
        <v>0</v>
      </c>
      <c r="AA77" s="163">
        <f t="shared" si="37"/>
        <v>0</v>
      </c>
      <c r="AB77" s="163">
        <f t="shared" si="38"/>
        <v>0</v>
      </c>
      <c r="AC77" s="163">
        <f t="shared" si="39"/>
        <v>0</v>
      </c>
      <c r="AD77" s="178" t="s">
        <v>91</v>
      </c>
    </row>
    <row r="78" spans="1:30" s="118" customFormat="1" ht="13.5" customHeight="1" x14ac:dyDescent="0.2">
      <c r="A78" s="166" t="s">
        <v>115</v>
      </c>
      <c r="B78" s="255" t="s">
        <v>176</v>
      </c>
      <c r="C78" s="238"/>
      <c r="D78" s="167">
        <v>1.02</v>
      </c>
      <c r="E78" s="129">
        <f t="shared" si="26"/>
        <v>0</v>
      </c>
      <c r="F78" s="136">
        <f t="shared" si="29"/>
        <v>0</v>
      </c>
      <c r="G78" s="98" t="s">
        <v>91</v>
      </c>
      <c r="H78" s="25"/>
      <c r="I78" s="50"/>
      <c r="J78" s="50"/>
      <c r="K78" s="50"/>
      <c r="L78" s="50"/>
      <c r="M78" s="50"/>
      <c r="N78" s="50"/>
      <c r="O78" s="50"/>
      <c r="P78" s="50"/>
      <c r="Q78" s="51"/>
      <c r="S78" s="186" t="s">
        <v>521</v>
      </c>
      <c r="T78" s="163">
        <f t="shared" si="30"/>
        <v>0</v>
      </c>
      <c r="U78" s="163">
        <f t="shared" si="31"/>
        <v>0</v>
      </c>
      <c r="V78" s="163">
        <f t="shared" si="32"/>
        <v>0</v>
      </c>
      <c r="W78" s="163">
        <f t="shared" si="33"/>
        <v>0</v>
      </c>
      <c r="X78" s="163">
        <f t="shared" si="34"/>
        <v>0</v>
      </c>
      <c r="Y78" s="163">
        <f t="shared" si="35"/>
        <v>0</v>
      </c>
      <c r="Z78" s="163">
        <f t="shared" si="36"/>
        <v>0</v>
      </c>
      <c r="AA78" s="163">
        <f t="shared" si="37"/>
        <v>0</v>
      </c>
      <c r="AB78" s="163">
        <f t="shared" si="38"/>
        <v>0</v>
      </c>
      <c r="AC78" s="163">
        <f t="shared" si="39"/>
        <v>0</v>
      </c>
      <c r="AD78" s="178" t="s">
        <v>91</v>
      </c>
    </row>
    <row r="79" spans="1:30" s="118" customFormat="1" ht="13.5" customHeight="1" x14ac:dyDescent="0.2">
      <c r="A79" s="166" t="s">
        <v>116</v>
      </c>
      <c r="B79" s="255" t="s">
        <v>118</v>
      </c>
      <c r="C79" s="238"/>
      <c r="D79" s="167">
        <v>1.02</v>
      </c>
      <c r="E79" s="129">
        <f t="shared" si="26"/>
        <v>0</v>
      </c>
      <c r="F79" s="136">
        <f t="shared" si="29"/>
        <v>0</v>
      </c>
      <c r="G79" s="98" t="s">
        <v>91</v>
      </c>
      <c r="H79" s="25"/>
      <c r="I79" s="50"/>
      <c r="J79" s="50"/>
      <c r="K79" s="50"/>
      <c r="L79" s="50"/>
      <c r="M79" s="50"/>
      <c r="N79" s="50"/>
      <c r="O79" s="50"/>
      <c r="P79" s="50"/>
      <c r="Q79" s="51"/>
      <c r="S79" s="186" t="s">
        <v>521</v>
      </c>
      <c r="T79" s="163">
        <f t="shared" si="30"/>
        <v>0</v>
      </c>
      <c r="U79" s="163">
        <f t="shared" si="31"/>
        <v>0</v>
      </c>
      <c r="V79" s="163">
        <f t="shared" si="32"/>
        <v>0</v>
      </c>
      <c r="W79" s="163">
        <f t="shared" si="33"/>
        <v>0</v>
      </c>
      <c r="X79" s="163">
        <f t="shared" si="34"/>
        <v>0</v>
      </c>
      <c r="Y79" s="163">
        <f t="shared" si="35"/>
        <v>0</v>
      </c>
      <c r="Z79" s="163">
        <f t="shared" si="36"/>
        <v>0</v>
      </c>
      <c r="AA79" s="163">
        <f t="shared" si="37"/>
        <v>0</v>
      </c>
      <c r="AB79" s="163">
        <f t="shared" si="38"/>
        <v>0</v>
      </c>
      <c r="AC79" s="163">
        <f t="shared" si="39"/>
        <v>0</v>
      </c>
      <c r="AD79" s="178" t="s">
        <v>91</v>
      </c>
    </row>
    <row r="80" spans="1:30" s="118" customFormat="1" ht="13.15" customHeight="1" x14ac:dyDescent="0.2">
      <c r="A80" s="72" t="s">
        <v>110</v>
      </c>
      <c r="B80" s="237" t="s">
        <v>111</v>
      </c>
      <c r="C80" s="238"/>
      <c r="D80" s="164">
        <v>12.48</v>
      </c>
      <c r="E80" s="129">
        <f t="shared" si="26"/>
        <v>0</v>
      </c>
      <c r="F80" s="136">
        <f t="shared" si="29"/>
        <v>0</v>
      </c>
      <c r="G80" s="98" t="s">
        <v>91</v>
      </c>
      <c r="H80" s="25"/>
      <c r="I80" s="50"/>
      <c r="J80" s="50"/>
      <c r="K80" s="50"/>
      <c r="L80" s="50"/>
      <c r="M80" s="50"/>
      <c r="N80" s="50"/>
      <c r="O80" s="50"/>
      <c r="P80" s="50"/>
      <c r="Q80" s="51"/>
      <c r="S80" s="186">
        <v>15</v>
      </c>
      <c r="T80" s="163">
        <f t="shared" si="30"/>
        <v>0</v>
      </c>
      <c r="U80" s="163">
        <f t="shared" si="31"/>
        <v>0</v>
      </c>
      <c r="V80" s="163">
        <f t="shared" si="32"/>
        <v>0</v>
      </c>
      <c r="W80" s="163">
        <f t="shared" si="33"/>
        <v>0</v>
      </c>
      <c r="X80" s="163">
        <f t="shared" si="34"/>
        <v>0</v>
      </c>
      <c r="Y80" s="163">
        <f t="shared" si="35"/>
        <v>0</v>
      </c>
      <c r="Z80" s="163">
        <f t="shared" si="36"/>
        <v>0</v>
      </c>
      <c r="AA80" s="163">
        <f t="shared" si="37"/>
        <v>0</v>
      </c>
      <c r="AB80" s="163">
        <f t="shared" si="38"/>
        <v>0</v>
      </c>
      <c r="AC80" s="163">
        <f t="shared" si="39"/>
        <v>0</v>
      </c>
      <c r="AD80" s="178" t="s">
        <v>91</v>
      </c>
    </row>
    <row r="81" spans="1:30" s="118" customFormat="1" ht="12.75" customHeight="1" thickBot="1" x14ac:dyDescent="0.25">
      <c r="A81" s="197" t="s">
        <v>112</v>
      </c>
      <c r="B81" s="247" t="s">
        <v>113</v>
      </c>
      <c r="C81" s="248"/>
      <c r="D81" s="199">
        <v>37.28</v>
      </c>
      <c r="E81" s="200">
        <f t="shared" si="26"/>
        <v>0</v>
      </c>
      <c r="F81" s="201">
        <f t="shared" si="29"/>
        <v>0</v>
      </c>
      <c r="G81" s="98" t="s">
        <v>91</v>
      </c>
      <c r="H81" s="26"/>
      <c r="I81" s="52"/>
      <c r="J81" s="52"/>
      <c r="K81" s="52"/>
      <c r="L81" s="52"/>
      <c r="M81" s="52"/>
      <c r="N81" s="52"/>
      <c r="O81" s="52"/>
      <c r="P81" s="52"/>
      <c r="Q81" s="53"/>
      <c r="S81" s="186">
        <v>15</v>
      </c>
      <c r="T81" s="163">
        <f t="shared" si="30"/>
        <v>0</v>
      </c>
      <c r="U81" s="163">
        <f t="shared" si="31"/>
        <v>0</v>
      </c>
      <c r="V81" s="163">
        <f t="shared" si="32"/>
        <v>0</v>
      </c>
      <c r="W81" s="163">
        <f t="shared" si="33"/>
        <v>0</v>
      </c>
      <c r="X81" s="163">
        <f t="shared" si="34"/>
        <v>0</v>
      </c>
      <c r="Y81" s="163">
        <f t="shared" si="35"/>
        <v>0</v>
      </c>
      <c r="Z81" s="163">
        <f t="shared" si="36"/>
        <v>0</v>
      </c>
      <c r="AA81" s="163">
        <f t="shared" si="37"/>
        <v>0</v>
      </c>
      <c r="AB81" s="163">
        <f t="shared" si="38"/>
        <v>0</v>
      </c>
      <c r="AC81" s="163">
        <f t="shared" si="39"/>
        <v>0</v>
      </c>
      <c r="AD81" s="178" t="s">
        <v>91</v>
      </c>
    </row>
    <row r="82" spans="1:30" ht="3.75" customHeight="1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</row>
    <row r="83" spans="1:30" ht="12" customHeight="1" x14ac:dyDescent="0.2">
      <c r="A83" s="242" t="s">
        <v>165</v>
      </c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</row>
    <row r="84" spans="1:30" ht="2.25" customHeight="1" thickBot="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</row>
    <row r="85" spans="1:30" ht="2.25" customHeight="1" thickTop="1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</row>
    <row r="86" spans="1:30" ht="12" customHeight="1" x14ac:dyDescent="0.2">
      <c r="A86" s="242" t="s">
        <v>166</v>
      </c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</row>
    <row r="87" spans="1:30" ht="2.25" customHeight="1" thickBot="1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</row>
    <row r="88" spans="1:30" ht="12.75" customHeight="1" x14ac:dyDescent="0.2">
      <c r="A88" s="160" t="s">
        <v>307</v>
      </c>
      <c r="B88" s="291" t="s">
        <v>317</v>
      </c>
      <c r="C88" s="292"/>
      <c r="D88" s="83">
        <v>37.549999999999997</v>
      </c>
      <c r="E88" s="70">
        <f t="shared" ref="E88:E97" si="41">SUM(H88:Q88)</f>
        <v>0</v>
      </c>
      <c r="F88" s="81">
        <f t="shared" ref="F88:F97" si="42">+E88*D88</f>
        <v>0</v>
      </c>
      <c r="G88" s="98" t="s">
        <v>92</v>
      </c>
      <c r="H88" s="157"/>
      <c r="I88" s="158"/>
      <c r="J88" s="158"/>
      <c r="K88" s="158"/>
      <c r="L88" s="158"/>
      <c r="M88" s="158"/>
      <c r="N88" s="158"/>
      <c r="O88" s="158"/>
      <c r="P88" s="158"/>
      <c r="Q88" s="159"/>
      <c r="R88" s="8"/>
      <c r="S88" s="9">
        <v>75</v>
      </c>
      <c r="T88" s="34">
        <f t="shared" ref="T88:T97" si="43">H88*$D88</f>
        <v>0</v>
      </c>
      <c r="U88" s="34">
        <f t="shared" ref="U88:U97" si="44">I88*$D88</f>
        <v>0</v>
      </c>
      <c r="V88" s="34">
        <f t="shared" ref="V88:V97" si="45">J88*$D88</f>
        <v>0</v>
      </c>
      <c r="W88" s="34">
        <f t="shared" ref="W88:W97" si="46">K88*$D88</f>
        <v>0</v>
      </c>
      <c r="X88" s="34">
        <f t="shared" ref="X88:X97" si="47">L88*$D88</f>
        <v>0</v>
      </c>
      <c r="Y88" s="34">
        <f t="shared" ref="Y88:Y97" si="48">M88*$D88</f>
        <v>0</v>
      </c>
      <c r="Z88" s="34">
        <f t="shared" ref="Z88:Z97" si="49">N88*$D88</f>
        <v>0</v>
      </c>
      <c r="AA88" s="34">
        <f t="shared" ref="AA88:AA97" si="50">O88*$D88</f>
        <v>0</v>
      </c>
      <c r="AB88" s="34">
        <f t="shared" ref="AB88:AB97" si="51">P88*$D88</f>
        <v>0</v>
      </c>
      <c r="AC88" s="34">
        <f t="shared" ref="AC88:AC97" si="52">Q88*$D88</f>
        <v>0</v>
      </c>
      <c r="AD88" s="178" t="s">
        <v>92</v>
      </c>
    </row>
    <row r="89" spans="1:30" ht="12.75" customHeight="1" x14ac:dyDescent="0.2">
      <c r="A89" s="71" t="s">
        <v>308</v>
      </c>
      <c r="B89" s="207" t="s">
        <v>318</v>
      </c>
      <c r="C89" s="211"/>
      <c r="D89" s="84">
        <v>43</v>
      </c>
      <c r="E89" s="18">
        <f t="shared" si="41"/>
        <v>0</v>
      </c>
      <c r="F89" s="82">
        <f t="shared" si="42"/>
        <v>0</v>
      </c>
      <c r="G89" s="98" t="s">
        <v>92</v>
      </c>
      <c r="H89" s="25"/>
      <c r="I89" s="50"/>
      <c r="J89" s="50"/>
      <c r="K89" s="50"/>
      <c r="L89" s="50"/>
      <c r="M89" s="50"/>
      <c r="N89" s="50"/>
      <c r="O89" s="50"/>
      <c r="P89" s="50"/>
      <c r="Q89" s="51"/>
      <c r="R89" s="8"/>
      <c r="S89" s="9">
        <v>75</v>
      </c>
      <c r="T89" s="34">
        <f t="shared" si="43"/>
        <v>0</v>
      </c>
      <c r="U89" s="34">
        <f t="shared" si="44"/>
        <v>0</v>
      </c>
      <c r="V89" s="34">
        <f t="shared" si="45"/>
        <v>0</v>
      </c>
      <c r="W89" s="34">
        <f t="shared" si="46"/>
        <v>0</v>
      </c>
      <c r="X89" s="34">
        <f t="shared" si="47"/>
        <v>0</v>
      </c>
      <c r="Y89" s="34">
        <f t="shared" si="48"/>
        <v>0</v>
      </c>
      <c r="Z89" s="34">
        <f t="shared" si="49"/>
        <v>0</v>
      </c>
      <c r="AA89" s="34">
        <f t="shared" si="50"/>
        <v>0</v>
      </c>
      <c r="AB89" s="34">
        <f t="shared" si="51"/>
        <v>0</v>
      </c>
      <c r="AC89" s="34">
        <f t="shared" si="52"/>
        <v>0</v>
      </c>
      <c r="AD89" s="178" t="s">
        <v>92</v>
      </c>
    </row>
    <row r="90" spans="1:30" ht="12.75" customHeight="1" x14ac:dyDescent="0.2">
      <c r="A90" s="71" t="s">
        <v>309</v>
      </c>
      <c r="B90" s="207" t="s">
        <v>319</v>
      </c>
      <c r="C90" s="211"/>
      <c r="D90" s="84">
        <v>71.97</v>
      </c>
      <c r="E90" s="18">
        <f t="shared" si="41"/>
        <v>0</v>
      </c>
      <c r="F90" s="82">
        <f t="shared" si="42"/>
        <v>0</v>
      </c>
      <c r="G90" s="98" t="s">
        <v>92</v>
      </c>
      <c r="H90" s="25"/>
      <c r="I90" s="50"/>
      <c r="J90" s="50"/>
      <c r="K90" s="50"/>
      <c r="L90" s="50"/>
      <c r="M90" s="50"/>
      <c r="N90" s="50"/>
      <c r="O90" s="50"/>
      <c r="P90" s="50"/>
      <c r="Q90" s="51"/>
      <c r="S90" s="9">
        <v>120</v>
      </c>
      <c r="T90" s="34">
        <f t="shared" si="43"/>
        <v>0</v>
      </c>
      <c r="U90" s="34">
        <f t="shared" si="44"/>
        <v>0</v>
      </c>
      <c r="V90" s="34">
        <f t="shared" si="45"/>
        <v>0</v>
      </c>
      <c r="W90" s="34">
        <f t="shared" si="46"/>
        <v>0</v>
      </c>
      <c r="X90" s="34">
        <f t="shared" si="47"/>
        <v>0</v>
      </c>
      <c r="Y90" s="34">
        <f t="shared" si="48"/>
        <v>0</v>
      </c>
      <c r="Z90" s="34">
        <f t="shared" si="49"/>
        <v>0</v>
      </c>
      <c r="AA90" s="34">
        <f t="shared" si="50"/>
        <v>0</v>
      </c>
      <c r="AB90" s="34">
        <f t="shared" si="51"/>
        <v>0</v>
      </c>
      <c r="AC90" s="34">
        <f t="shared" si="52"/>
        <v>0</v>
      </c>
      <c r="AD90" s="178" t="s">
        <v>92</v>
      </c>
    </row>
    <row r="91" spans="1:30" ht="12.75" customHeight="1" x14ac:dyDescent="0.2">
      <c r="A91" s="71" t="s">
        <v>310</v>
      </c>
      <c r="B91" s="207" t="s">
        <v>320</v>
      </c>
      <c r="C91" s="211"/>
      <c r="D91" s="84">
        <v>71.97</v>
      </c>
      <c r="E91" s="18">
        <f t="shared" si="41"/>
        <v>0</v>
      </c>
      <c r="F91" s="82">
        <f t="shared" si="42"/>
        <v>0</v>
      </c>
      <c r="G91" s="98" t="s">
        <v>92</v>
      </c>
      <c r="H91" s="25"/>
      <c r="I91" s="50"/>
      <c r="J91" s="50"/>
      <c r="K91" s="50"/>
      <c r="L91" s="50"/>
      <c r="M91" s="50"/>
      <c r="N91" s="50"/>
      <c r="O91" s="50"/>
      <c r="P91" s="50"/>
      <c r="Q91" s="51"/>
      <c r="R91" s="8"/>
      <c r="S91" s="9">
        <v>120</v>
      </c>
      <c r="T91" s="34">
        <f t="shared" si="43"/>
        <v>0</v>
      </c>
      <c r="U91" s="34">
        <f t="shared" si="44"/>
        <v>0</v>
      </c>
      <c r="V91" s="34">
        <f t="shared" si="45"/>
        <v>0</v>
      </c>
      <c r="W91" s="34">
        <f t="shared" si="46"/>
        <v>0</v>
      </c>
      <c r="X91" s="34">
        <f t="shared" si="47"/>
        <v>0</v>
      </c>
      <c r="Y91" s="34">
        <f t="shared" si="48"/>
        <v>0</v>
      </c>
      <c r="Z91" s="34">
        <f t="shared" si="49"/>
        <v>0</v>
      </c>
      <c r="AA91" s="34">
        <f t="shared" si="50"/>
        <v>0</v>
      </c>
      <c r="AB91" s="34">
        <f t="shared" si="51"/>
        <v>0</v>
      </c>
      <c r="AC91" s="34">
        <f t="shared" si="52"/>
        <v>0</v>
      </c>
      <c r="AD91" s="178" t="s">
        <v>92</v>
      </c>
    </row>
    <row r="92" spans="1:30" ht="12.75" customHeight="1" x14ac:dyDescent="0.2">
      <c r="A92" s="71" t="s">
        <v>311</v>
      </c>
      <c r="B92" s="256" t="s">
        <v>321</v>
      </c>
      <c r="C92" s="211"/>
      <c r="D92" s="84">
        <v>76.88</v>
      </c>
      <c r="E92" s="18">
        <f t="shared" si="41"/>
        <v>0</v>
      </c>
      <c r="F92" s="82">
        <f t="shared" si="42"/>
        <v>0</v>
      </c>
      <c r="G92" s="98" t="s">
        <v>92</v>
      </c>
      <c r="H92" s="25"/>
      <c r="I92" s="50"/>
      <c r="J92" s="50"/>
      <c r="K92" s="50"/>
      <c r="L92" s="50"/>
      <c r="M92" s="50"/>
      <c r="N92" s="50"/>
      <c r="O92" s="50"/>
      <c r="P92" s="50"/>
      <c r="Q92" s="51"/>
      <c r="R92" s="8"/>
      <c r="S92" s="9">
        <v>120</v>
      </c>
      <c r="T92" s="34">
        <f t="shared" si="43"/>
        <v>0</v>
      </c>
      <c r="U92" s="34">
        <f t="shared" si="44"/>
        <v>0</v>
      </c>
      <c r="V92" s="34">
        <f t="shared" si="45"/>
        <v>0</v>
      </c>
      <c r="W92" s="34">
        <f t="shared" si="46"/>
        <v>0</v>
      </c>
      <c r="X92" s="34">
        <f t="shared" si="47"/>
        <v>0</v>
      </c>
      <c r="Y92" s="34">
        <f t="shared" si="48"/>
        <v>0</v>
      </c>
      <c r="Z92" s="34">
        <f t="shared" si="49"/>
        <v>0</v>
      </c>
      <c r="AA92" s="34">
        <f t="shared" si="50"/>
        <v>0</v>
      </c>
      <c r="AB92" s="34">
        <f t="shared" si="51"/>
        <v>0</v>
      </c>
      <c r="AC92" s="34">
        <f t="shared" si="52"/>
        <v>0</v>
      </c>
      <c r="AD92" s="178" t="s">
        <v>92</v>
      </c>
    </row>
    <row r="93" spans="1:30" ht="12.75" customHeight="1" x14ac:dyDescent="0.2">
      <c r="A93" s="71" t="s">
        <v>312</v>
      </c>
      <c r="B93" s="241" t="s">
        <v>322</v>
      </c>
      <c r="C93" s="211"/>
      <c r="D93" s="84">
        <v>76.88</v>
      </c>
      <c r="E93" s="18">
        <f t="shared" si="41"/>
        <v>0</v>
      </c>
      <c r="F93" s="82">
        <f t="shared" si="42"/>
        <v>0</v>
      </c>
      <c r="G93" s="98" t="s">
        <v>92</v>
      </c>
      <c r="H93" s="25"/>
      <c r="I93" s="50"/>
      <c r="J93" s="50"/>
      <c r="K93" s="50"/>
      <c r="L93" s="50"/>
      <c r="M93" s="50"/>
      <c r="N93" s="50"/>
      <c r="O93" s="50"/>
      <c r="P93" s="50"/>
      <c r="Q93" s="51"/>
      <c r="S93" s="9">
        <v>120</v>
      </c>
      <c r="T93" s="34">
        <f t="shared" si="43"/>
        <v>0</v>
      </c>
      <c r="U93" s="34">
        <f t="shared" si="44"/>
        <v>0</v>
      </c>
      <c r="V93" s="34">
        <f t="shared" si="45"/>
        <v>0</v>
      </c>
      <c r="W93" s="34">
        <f t="shared" si="46"/>
        <v>0</v>
      </c>
      <c r="X93" s="34">
        <f t="shared" si="47"/>
        <v>0</v>
      </c>
      <c r="Y93" s="34">
        <f t="shared" si="48"/>
        <v>0</v>
      </c>
      <c r="Z93" s="34">
        <f t="shared" si="49"/>
        <v>0</v>
      </c>
      <c r="AA93" s="34">
        <f t="shared" si="50"/>
        <v>0</v>
      </c>
      <c r="AB93" s="34">
        <f t="shared" si="51"/>
        <v>0</v>
      </c>
      <c r="AC93" s="34">
        <f t="shared" si="52"/>
        <v>0</v>
      </c>
      <c r="AD93" s="178" t="s">
        <v>92</v>
      </c>
    </row>
    <row r="94" spans="1:30" ht="12.75" customHeight="1" x14ac:dyDescent="0.2">
      <c r="A94" s="71" t="s">
        <v>313</v>
      </c>
      <c r="B94" s="241" t="s">
        <v>323</v>
      </c>
      <c r="C94" s="211"/>
      <c r="D94" s="84">
        <v>395.17</v>
      </c>
      <c r="E94" s="18">
        <f t="shared" si="41"/>
        <v>0</v>
      </c>
      <c r="F94" s="82">
        <f t="shared" si="42"/>
        <v>0</v>
      </c>
      <c r="G94" s="98" t="s">
        <v>92</v>
      </c>
      <c r="H94" s="25"/>
      <c r="I94" s="50"/>
      <c r="J94" s="50"/>
      <c r="K94" s="50"/>
      <c r="L94" s="50"/>
      <c r="M94" s="50"/>
      <c r="N94" s="50"/>
      <c r="O94" s="50"/>
      <c r="P94" s="50"/>
      <c r="Q94" s="51"/>
      <c r="R94" s="8"/>
      <c r="S94" s="9">
        <v>180</v>
      </c>
      <c r="T94" s="34">
        <f t="shared" si="43"/>
        <v>0</v>
      </c>
      <c r="U94" s="34">
        <f t="shared" si="44"/>
        <v>0</v>
      </c>
      <c r="V94" s="34">
        <f t="shared" si="45"/>
        <v>0</v>
      </c>
      <c r="W94" s="34">
        <f t="shared" si="46"/>
        <v>0</v>
      </c>
      <c r="X94" s="34">
        <f t="shared" si="47"/>
        <v>0</v>
      </c>
      <c r="Y94" s="34">
        <f t="shared" si="48"/>
        <v>0</v>
      </c>
      <c r="Z94" s="34">
        <f t="shared" si="49"/>
        <v>0</v>
      </c>
      <c r="AA94" s="34">
        <f t="shared" si="50"/>
        <v>0</v>
      </c>
      <c r="AB94" s="34">
        <f t="shared" si="51"/>
        <v>0</v>
      </c>
      <c r="AC94" s="34">
        <f t="shared" si="52"/>
        <v>0</v>
      </c>
      <c r="AD94" s="178" t="s">
        <v>92</v>
      </c>
    </row>
    <row r="95" spans="1:30" ht="12.75" customHeight="1" x14ac:dyDescent="0.2">
      <c r="A95" s="71" t="s">
        <v>314</v>
      </c>
      <c r="B95" s="241" t="s">
        <v>324</v>
      </c>
      <c r="C95" s="211"/>
      <c r="D95" s="84">
        <v>395.17</v>
      </c>
      <c r="E95" s="18">
        <f t="shared" si="41"/>
        <v>0</v>
      </c>
      <c r="F95" s="82">
        <f t="shared" si="42"/>
        <v>0</v>
      </c>
      <c r="G95" s="98" t="s">
        <v>92</v>
      </c>
      <c r="H95" s="25"/>
      <c r="I95" s="50"/>
      <c r="J95" s="50"/>
      <c r="K95" s="50"/>
      <c r="L95" s="50"/>
      <c r="M95" s="50"/>
      <c r="N95" s="50"/>
      <c r="O95" s="50"/>
      <c r="P95" s="50"/>
      <c r="Q95" s="51"/>
      <c r="R95" s="8"/>
      <c r="S95" s="9">
        <v>180</v>
      </c>
      <c r="T95" s="34">
        <f t="shared" si="43"/>
        <v>0</v>
      </c>
      <c r="U95" s="34">
        <f t="shared" si="44"/>
        <v>0</v>
      </c>
      <c r="V95" s="34">
        <f t="shared" si="45"/>
        <v>0</v>
      </c>
      <c r="W95" s="34">
        <f t="shared" si="46"/>
        <v>0</v>
      </c>
      <c r="X95" s="34">
        <f t="shared" si="47"/>
        <v>0</v>
      </c>
      <c r="Y95" s="34">
        <f t="shared" si="48"/>
        <v>0</v>
      </c>
      <c r="Z95" s="34">
        <f t="shared" si="49"/>
        <v>0</v>
      </c>
      <c r="AA95" s="34">
        <f t="shared" si="50"/>
        <v>0</v>
      </c>
      <c r="AB95" s="34">
        <f t="shared" si="51"/>
        <v>0</v>
      </c>
      <c r="AC95" s="34">
        <f t="shared" si="52"/>
        <v>0</v>
      </c>
      <c r="AD95" s="178" t="s">
        <v>92</v>
      </c>
    </row>
    <row r="96" spans="1:30" ht="12.75" customHeight="1" x14ac:dyDescent="0.2">
      <c r="A96" s="72" t="s">
        <v>315</v>
      </c>
      <c r="B96" s="207" t="s">
        <v>325</v>
      </c>
      <c r="C96" s="211"/>
      <c r="D96" s="84">
        <v>172.65</v>
      </c>
      <c r="E96" s="18">
        <f t="shared" si="41"/>
        <v>0</v>
      </c>
      <c r="F96" s="82">
        <f t="shared" si="42"/>
        <v>0</v>
      </c>
      <c r="G96" s="98" t="s">
        <v>92</v>
      </c>
      <c r="H96" s="25"/>
      <c r="I96" s="50"/>
      <c r="J96" s="50"/>
      <c r="K96" s="50"/>
      <c r="L96" s="50"/>
      <c r="M96" s="50"/>
      <c r="N96" s="50"/>
      <c r="O96" s="50"/>
      <c r="P96" s="50"/>
      <c r="Q96" s="51"/>
      <c r="S96" s="9">
        <v>150</v>
      </c>
      <c r="T96" s="34">
        <f t="shared" si="43"/>
        <v>0</v>
      </c>
      <c r="U96" s="34">
        <f t="shared" si="44"/>
        <v>0</v>
      </c>
      <c r="V96" s="34">
        <f t="shared" si="45"/>
        <v>0</v>
      </c>
      <c r="W96" s="34">
        <f t="shared" si="46"/>
        <v>0</v>
      </c>
      <c r="X96" s="34">
        <f t="shared" si="47"/>
        <v>0</v>
      </c>
      <c r="Y96" s="34">
        <f t="shared" si="48"/>
        <v>0</v>
      </c>
      <c r="Z96" s="34">
        <f t="shared" si="49"/>
        <v>0</v>
      </c>
      <c r="AA96" s="34">
        <f t="shared" si="50"/>
        <v>0</v>
      </c>
      <c r="AB96" s="34">
        <f t="shared" si="51"/>
        <v>0</v>
      </c>
      <c r="AC96" s="34">
        <f t="shared" si="52"/>
        <v>0</v>
      </c>
      <c r="AD96" s="178" t="s">
        <v>92</v>
      </c>
    </row>
    <row r="97" spans="1:30" ht="13.15" customHeight="1" x14ac:dyDescent="0.2">
      <c r="A97" s="72" t="s">
        <v>316</v>
      </c>
      <c r="B97" s="207" t="s">
        <v>326</v>
      </c>
      <c r="C97" s="211"/>
      <c r="D97" s="84">
        <v>183.13</v>
      </c>
      <c r="E97" s="18">
        <f t="shared" si="41"/>
        <v>0</v>
      </c>
      <c r="F97" s="82">
        <f t="shared" si="42"/>
        <v>0</v>
      </c>
      <c r="G97" s="98" t="s">
        <v>92</v>
      </c>
      <c r="H97" s="25"/>
      <c r="I97" s="50"/>
      <c r="J97" s="50"/>
      <c r="K97" s="50"/>
      <c r="L97" s="50"/>
      <c r="M97" s="50"/>
      <c r="N97" s="50"/>
      <c r="O97" s="50"/>
      <c r="P97" s="50"/>
      <c r="Q97" s="51"/>
      <c r="R97" s="8"/>
      <c r="S97" s="9">
        <v>60</v>
      </c>
      <c r="T97" s="34">
        <f t="shared" si="43"/>
        <v>0</v>
      </c>
      <c r="U97" s="34">
        <f t="shared" si="44"/>
        <v>0</v>
      </c>
      <c r="V97" s="34">
        <f t="shared" si="45"/>
        <v>0</v>
      </c>
      <c r="W97" s="34">
        <f t="shared" si="46"/>
        <v>0</v>
      </c>
      <c r="X97" s="34">
        <f t="shared" si="47"/>
        <v>0</v>
      </c>
      <c r="Y97" s="34">
        <f t="shared" si="48"/>
        <v>0</v>
      </c>
      <c r="Z97" s="34">
        <f t="shared" si="49"/>
        <v>0</v>
      </c>
      <c r="AA97" s="34">
        <f t="shared" si="50"/>
        <v>0</v>
      </c>
      <c r="AB97" s="34">
        <f t="shared" si="51"/>
        <v>0</v>
      </c>
      <c r="AC97" s="34">
        <f t="shared" si="52"/>
        <v>0</v>
      </c>
      <c r="AD97" s="178" t="s">
        <v>92</v>
      </c>
    </row>
    <row r="98" spans="1:30" ht="12.75" customHeight="1" thickBot="1" x14ac:dyDescent="0.25">
      <c r="A98" s="26" t="s">
        <v>171</v>
      </c>
      <c r="B98" s="258" t="s">
        <v>172</v>
      </c>
      <c r="C98" s="259"/>
      <c r="D98" s="86"/>
      <c r="E98" s="73">
        <f t="shared" ref="E98" si="53">SUM(H98:Q98)</f>
        <v>0</v>
      </c>
      <c r="F98" s="85">
        <f t="shared" ref="F98" si="54">+E98*D98</f>
        <v>0</v>
      </c>
      <c r="G98" s="98" t="s">
        <v>92</v>
      </c>
      <c r="H98" s="26"/>
      <c r="I98" s="52"/>
      <c r="J98" s="52"/>
      <c r="K98" s="52"/>
      <c r="L98" s="52"/>
      <c r="M98" s="52"/>
      <c r="N98" s="52"/>
      <c r="O98" s="52"/>
      <c r="P98" s="52"/>
      <c r="Q98" s="53"/>
      <c r="S98" s="118" t="s">
        <v>178</v>
      </c>
      <c r="T98" s="34">
        <f t="shared" ref="T98" si="55">H98*$D98</f>
        <v>0</v>
      </c>
      <c r="U98" s="34">
        <f t="shared" ref="U98" si="56">I98*$D98</f>
        <v>0</v>
      </c>
      <c r="V98" s="34">
        <f t="shared" ref="V98" si="57">J98*$D98</f>
        <v>0</v>
      </c>
      <c r="W98" s="34">
        <f t="shared" ref="W98" si="58">K98*$D98</f>
        <v>0</v>
      </c>
      <c r="X98" s="34">
        <f t="shared" ref="X98" si="59">L98*$D98</f>
        <v>0</v>
      </c>
      <c r="Y98" s="34">
        <f t="shared" ref="Y98" si="60">M98*$D98</f>
        <v>0</v>
      </c>
      <c r="Z98" s="34">
        <f t="shared" ref="Z98" si="61">N98*$D98</f>
        <v>0</v>
      </c>
      <c r="AA98" s="34">
        <f t="shared" ref="AA98" si="62">O98*$D98</f>
        <v>0</v>
      </c>
      <c r="AB98" s="34">
        <f t="shared" ref="AB98" si="63">P98*$D98</f>
        <v>0</v>
      </c>
      <c r="AC98" s="34">
        <f t="shared" ref="AC98" si="64">Q98*$D98</f>
        <v>0</v>
      </c>
      <c r="AD98" s="178" t="s">
        <v>92</v>
      </c>
    </row>
    <row r="99" spans="1:30" ht="12.75" customHeight="1" thickBot="1" x14ac:dyDescent="0.25">
      <c r="A99" s="13" t="s">
        <v>16</v>
      </c>
      <c r="B99" s="19"/>
      <c r="C99" s="104"/>
      <c r="D99" s="8"/>
      <c r="E99" s="17"/>
      <c r="F99" s="102">
        <f>(SUM(F88:F98))+(SUM(F11:F81))</f>
        <v>0</v>
      </c>
      <c r="G99" s="105"/>
      <c r="H99" s="106">
        <f>T99</f>
        <v>0</v>
      </c>
      <c r="I99" s="106">
        <f t="shared" ref="I99:Q99" si="65">U99</f>
        <v>0</v>
      </c>
      <c r="J99" s="106">
        <f t="shared" si="65"/>
        <v>0</v>
      </c>
      <c r="K99" s="106">
        <f t="shared" si="65"/>
        <v>0</v>
      </c>
      <c r="L99" s="106">
        <f t="shared" si="65"/>
        <v>0</v>
      </c>
      <c r="M99" s="106">
        <f t="shared" si="65"/>
        <v>0</v>
      </c>
      <c r="N99" s="106">
        <f t="shared" si="65"/>
        <v>0</v>
      </c>
      <c r="O99" s="106">
        <f t="shared" si="65"/>
        <v>0</v>
      </c>
      <c r="P99" s="106">
        <f t="shared" si="65"/>
        <v>0</v>
      </c>
      <c r="Q99" s="106">
        <f t="shared" si="65"/>
        <v>0</v>
      </c>
      <c r="R99" s="106"/>
      <c r="T99" s="182">
        <f>SUM(T11:T98)</f>
        <v>0</v>
      </c>
      <c r="U99" s="183">
        <f t="shared" ref="U99:AC99" si="66">SUM(U11:U98)</f>
        <v>0</v>
      </c>
      <c r="V99" s="183">
        <f t="shared" si="66"/>
        <v>0</v>
      </c>
      <c r="W99" s="183">
        <f t="shared" si="66"/>
        <v>0</v>
      </c>
      <c r="X99" s="183">
        <f t="shared" si="66"/>
        <v>0</v>
      </c>
      <c r="Y99" s="183">
        <f t="shared" si="66"/>
        <v>0</v>
      </c>
      <c r="Z99" s="183">
        <f t="shared" si="66"/>
        <v>0</v>
      </c>
      <c r="AA99" s="183">
        <f t="shared" si="66"/>
        <v>0</v>
      </c>
      <c r="AB99" s="183">
        <f t="shared" si="66"/>
        <v>0</v>
      </c>
      <c r="AC99" s="184">
        <f t="shared" si="66"/>
        <v>0</v>
      </c>
    </row>
    <row r="100" spans="1:30" ht="12.75" customHeight="1" thickBot="1" x14ac:dyDescent="0.25">
      <c r="A100" s="8"/>
      <c r="B100" s="16"/>
      <c r="C100" s="14"/>
      <c r="D100" s="8"/>
      <c r="E100" s="17"/>
      <c r="F100" s="12"/>
      <c r="G100" s="97"/>
      <c r="H100" s="15"/>
      <c r="I100" s="9"/>
      <c r="J100" s="9"/>
      <c r="K100" s="9"/>
      <c r="L100" s="9"/>
      <c r="M100" s="9"/>
      <c r="N100" s="9"/>
      <c r="O100" s="9"/>
      <c r="P100" s="9"/>
      <c r="Q100" s="9"/>
    </row>
    <row r="101" spans="1:30" s="7" customFormat="1" ht="24" customHeight="1" thickBot="1" x14ac:dyDescent="0.25">
      <c r="A101" s="162" t="s">
        <v>1</v>
      </c>
      <c r="B101" s="265" t="s">
        <v>13</v>
      </c>
      <c r="C101" s="265"/>
      <c r="D101" s="162" t="s">
        <v>3</v>
      </c>
      <c r="E101" s="162" t="s">
        <v>2</v>
      </c>
      <c r="F101" s="162" t="s">
        <v>5</v>
      </c>
      <c r="G101" s="97"/>
      <c r="H101" s="134" t="s">
        <v>84</v>
      </c>
      <c r="I101" s="134" t="s">
        <v>84</v>
      </c>
      <c r="J101" s="134" t="s">
        <v>84</v>
      </c>
      <c r="K101" s="134" t="s">
        <v>84</v>
      </c>
      <c r="L101" s="134" t="s">
        <v>84</v>
      </c>
      <c r="M101" s="134" t="s">
        <v>84</v>
      </c>
      <c r="N101" s="134" t="s">
        <v>84</v>
      </c>
      <c r="O101" s="134" t="s">
        <v>84</v>
      </c>
      <c r="P101" s="134" t="s">
        <v>84</v>
      </c>
      <c r="Q101" s="134" t="s">
        <v>84</v>
      </c>
    </row>
    <row r="102" spans="1:30" ht="12.75" customHeight="1" x14ac:dyDescent="0.2">
      <c r="A102" s="65" t="s">
        <v>173</v>
      </c>
      <c r="B102" s="257" t="s">
        <v>327</v>
      </c>
      <c r="C102" s="257"/>
      <c r="D102" s="75">
        <f>0.016*35</f>
        <v>0.56000000000000005</v>
      </c>
      <c r="E102" s="79">
        <f t="shared" ref="E102:E115" si="67">SUM(H102:Q102)</f>
        <v>0</v>
      </c>
      <c r="F102" s="76">
        <f t="shared" ref="F102:F115" si="68">SUM(E102*D102)</f>
        <v>0</v>
      </c>
      <c r="G102" s="99" t="s">
        <v>91</v>
      </c>
      <c r="H102" s="69">
        <f>+H54</f>
        <v>0</v>
      </c>
      <c r="I102" s="111">
        <f t="shared" ref="I102:Q102" si="69">+I54</f>
        <v>0</v>
      </c>
      <c r="J102" s="111">
        <f t="shared" si="69"/>
        <v>0</v>
      </c>
      <c r="K102" s="111">
        <f t="shared" si="69"/>
        <v>0</v>
      </c>
      <c r="L102" s="111">
        <f t="shared" si="69"/>
        <v>0</v>
      </c>
      <c r="M102" s="111">
        <f t="shared" si="69"/>
        <v>0</v>
      </c>
      <c r="N102" s="111">
        <f t="shared" si="69"/>
        <v>0</v>
      </c>
      <c r="O102" s="111">
        <f t="shared" si="69"/>
        <v>0</v>
      </c>
      <c r="P102" s="111">
        <f t="shared" si="69"/>
        <v>0</v>
      </c>
      <c r="Q102" s="112">
        <f t="shared" si="69"/>
        <v>0</v>
      </c>
      <c r="T102" s="34">
        <f t="shared" ref="T102:AC103" si="70">SUM(H102*$D102)</f>
        <v>0</v>
      </c>
      <c r="U102" s="34">
        <f t="shared" si="70"/>
        <v>0</v>
      </c>
      <c r="V102" s="34">
        <f t="shared" si="70"/>
        <v>0</v>
      </c>
      <c r="W102" s="34">
        <f t="shared" si="70"/>
        <v>0</v>
      </c>
      <c r="X102" s="34">
        <f t="shared" si="70"/>
        <v>0</v>
      </c>
      <c r="Y102" s="34">
        <f t="shared" si="70"/>
        <v>0</v>
      </c>
      <c r="Z102" s="34">
        <f t="shared" si="70"/>
        <v>0</v>
      </c>
      <c r="AA102" s="34">
        <f t="shared" si="70"/>
        <v>0</v>
      </c>
      <c r="AB102" s="34">
        <f t="shared" si="70"/>
        <v>0</v>
      </c>
      <c r="AC102" s="34">
        <f t="shared" si="70"/>
        <v>0</v>
      </c>
      <c r="AD102" s="178" t="s">
        <v>91</v>
      </c>
    </row>
    <row r="103" spans="1:30" ht="12.75" customHeight="1" x14ac:dyDescent="0.2">
      <c r="A103" s="22" t="s">
        <v>173</v>
      </c>
      <c r="B103" s="212" t="s">
        <v>328</v>
      </c>
      <c r="C103" s="212"/>
      <c r="D103" s="10">
        <f>0.03*35</f>
        <v>1.05</v>
      </c>
      <c r="E103" s="80">
        <f t="shared" si="67"/>
        <v>0</v>
      </c>
      <c r="F103" s="82">
        <f t="shared" si="68"/>
        <v>0</v>
      </c>
      <c r="G103" s="99"/>
      <c r="H103" s="54">
        <f>+H21+H22+H30+H31+H32+H33+H34+H53+H58+H67+H68+H71+H73+H75</f>
        <v>0</v>
      </c>
      <c r="I103" s="113">
        <f t="shared" ref="I103:Q103" si="71">+I21+I22+I30+I31+I32+I33+I34+I53+I58+I67+I68+I71+I73+I75</f>
        <v>0</v>
      </c>
      <c r="J103" s="113">
        <f t="shared" si="71"/>
        <v>0</v>
      </c>
      <c r="K103" s="113">
        <f t="shared" si="71"/>
        <v>0</v>
      </c>
      <c r="L103" s="113">
        <f t="shared" si="71"/>
        <v>0</v>
      </c>
      <c r="M103" s="113">
        <f t="shared" si="71"/>
        <v>0</v>
      </c>
      <c r="N103" s="113">
        <f t="shared" si="71"/>
        <v>0</v>
      </c>
      <c r="O103" s="113">
        <f t="shared" si="71"/>
        <v>0</v>
      </c>
      <c r="P103" s="113">
        <f t="shared" si="71"/>
        <v>0</v>
      </c>
      <c r="Q103" s="114">
        <f t="shared" si="71"/>
        <v>0</v>
      </c>
      <c r="T103" s="34">
        <f t="shared" si="70"/>
        <v>0</v>
      </c>
      <c r="U103" s="34">
        <f t="shared" si="70"/>
        <v>0</v>
      </c>
      <c r="V103" s="34">
        <f t="shared" si="70"/>
        <v>0</v>
      </c>
      <c r="W103" s="34">
        <f t="shared" si="70"/>
        <v>0</v>
      </c>
      <c r="X103" s="34">
        <f t="shared" si="70"/>
        <v>0</v>
      </c>
      <c r="Y103" s="34">
        <f t="shared" si="70"/>
        <v>0</v>
      </c>
      <c r="Z103" s="34">
        <f t="shared" si="70"/>
        <v>0</v>
      </c>
      <c r="AA103" s="34">
        <f t="shared" si="70"/>
        <v>0</v>
      </c>
      <c r="AB103" s="34">
        <f t="shared" si="70"/>
        <v>0</v>
      </c>
      <c r="AC103" s="34">
        <f t="shared" si="70"/>
        <v>0</v>
      </c>
      <c r="AD103" s="178" t="s">
        <v>91</v>
      </c>
    </row>
    <row r="104" spans="1:30" ht="12.75" customHeight="1" x14ac:dyDescent="0.2">
      <c r="A104" s="22" t="s">
        <v>173</v>
      </c>
      <c r="B104" s="207" t="s">
        <v>329</v>
      </c>
      <c r="C104" s="209"/>
      <c r="D104" s="10">
        <f>0.05*35</f>
        <v>1.75</v>
      </c>
      <c r="E104" s="80">
        <f t="shared" si="67"/>
        <v>0</v>
      </c>
      <c r="F104" s="82">
        <f t="shared" si="68"/>
        <v>0</v>
      </c>
      <c r="G104" s="99"/>
      <c r="H104" s="54">
        <f>+H15+H16+H69+H74</f>
        <v>0</v>
      </c>
      <c r="I104" s="113">
        <f t="shared" ref="I104:Q104" si="72">+I15+I16+I69+I74</f>
        <v>0</v>
      </c>
      <c r="J104" s="113">
        <f t="shared" si="72"/>
        <v>0</v>
      </c>
      <c r="K104" s="113">
        <f t="shared" si="72"/>
        <v>0</v>
      </c>
      <c r="L104" s="113">
        <f t="shared" si="72"/>
        <v>0</v>
      </c>
      <c r="M104" s="113">
        <f t="shared" si="72"/>
        <v>0</v>
      </c>
      <c r="N104" s="113">
        <f t="shared" si="72"/>
        <v>0</v>
      </c>
      <c r="O104" s="113">
        <f t="shared" si="72"/>
        <v>0</v>
      </c>
      <c r="P104" s="113">
        <f t="shared" si="72"/>
        <v>0</v>
      </c>
      <c r="Q104" s="114">
        <f t="shared" si="72"/>
        <v>0</v>
      </c>
      <c r="T104" s="34">
        <f t="shared" ref="T104:T108" si="73">SUM(H104*$D104)</f>
        <v>0</v>
      </c>
      <c r="U104" s="34">
        <f t="shared" ref="U104:U108" si="74">SUM(I104*$D104)</f>
        <v>0</v>
      </c>
      <c r="V104" s="34">
        <f t="shared" ref="V104:V108" si="75">SUM(J104*$D104)</f>
        <v>0</v>
      </c>
      <c r="W104" s="34">
        <f t="shared" ref="W104:W108" si="76">SUM(K104*$D104)</f>
        <v>0</v>
      </c>
      <c r="X104" s="34">
        <f t="shared" ref="X104:X108" si="77">SUM(L104*$D104)</f>
        <v>0</v>
      </c>
      <c r="Y104" s="34">
        <f t="shared" ref="Y104:Y108" si="78">SUM(M104*$D104)</f>
        <v>0</v>
      </c>
      <c r="Z104" s="34">
        <f t="shared" ref="Z104:Z108" si="79">SUM(N104*$D104)</f>
        <v>0</v>
      </c>
      <c r="AA104" s="34">
        <f t="shared" ref="AA104:AA108" si="80">SUM(O104*$D104)</f>
        <v>0</v>
      </c>
      <c r="AB104" s="34">
        <f t="shared" ref="AB104:AB108" si="81">SUM(P104*$D104)</f>
        <v>0</v>
      </c>
      <c r="AC104" s="34">
        <f t="shared" ref="AC104:AC108" si="82">SUM(Q104*$D104)</f>
        <v>0</v>
      </c>
      <c r="AD104" s="178" t="s">
        <v>91</v>
      </c>
    </row>
    <row r="105" spans="1:30" ht="12.75" customHeight="1" x14ac:dyDescent="0.2">
      <c r="A105" s="22" t="s">
        <v>173</v>
      </c>
      <c r="B105" s="207" t="s">
        <v>330</v>
      </c>
      <c r="C105" s="211"/>
      <c r="D105" s="10">
        <f>0.08*35</f>
        <v>2.8000000000000003</v>
      </c>
      <c r="E105" s="80">
        <f t="shared" si="67"/>
        <v>0</v>
      </c>
      <c r="F105" s="82">
        <f t="shared" si="68"/>
        <v>0</v>
      </c>
      <c r="G105" s="99"/>
      <c r="H105" s="54">
        <f>+H13+H14+H64+H65+H70</f>
        <v>0</v>
      </c>
      <c r="I105" s="113">
        <f t="shared" ref="I105:Q105" si="83">+I13+I14+I64+I65+I70</f>
        <v>0</v>
      </c>
      <c r="J105" s="113">
        <f t="shared" si="83"/>
        <v>0</v>
      </c>
      <c r="K105" s="113">
        <f t="shared" si="83"/>
        <v>0</v>
      </c>
      <c r="L105" s="113">
        <f t="shared" si="83"/>
        <v>0</v>
      </c>
      <c r="M105" s="113">
        <f t="shared" si="83"/>
        <v>0</v>
      </c>
      <c r="N105" s="113">
        <f t="shared" si="83"/>
        <v>0</v>
      </c>
      <c r="O105" s="113">
        <f t="shared" si="83"/>
        <v>0</v>
      </c>
      <c r="P105" s="113">
        <f t="shared" si="83"/>
        <v>0</v>
      </c>
      <c r="Q105" s="114">
        <f t="shared" si="83"/>
        <v>0</v>
      </c>
      <c r="T105" s="34">
        <f t="shared" si="73"/>
        <v>0</v>
      </c>
      <c r="U105" s="34">
        <f t="shared" si="74"/>
        <v>0</v>
      </c>
      <c r="V105" s="34">
        <f t="shared" si="75"/>
        <v>0</v>
      </c>
      <c r="W105" s="34">
        <f t="shared" si="76"/>
        <v>0</v>
      </c>
      <c r="X105" s="34">
        <f t="shared" si="77"/>
        <v>0</v>
      </c>
      <c r="Y105" s="34">
        <f t="shared" si="78"/>
        <v>0</v>
      </c>
      <c r="Z105" s="34">
        <f t="shared" si="79"/>
        <v>0</v>
      </c>
      <c r="AA105" s="34">
        <f t="shared" si="80"/>
        <v>0</v>
      </c>
      <c r="AB105" s="34">
        <f t="shared" si="81"/>
        <v>0</v>
      </c>
      <c r="AC105" s="34">
        <f t="shared" si="82"/>
        <v>0</v>
      </c>
      <c r="AD105" s="178" t="s">
        <v>91</v>
      </c>
    </row>
    <row r="106" spans="1:30" ht="12.75" customHeight="1" x14ac:dyDescent="0.2">
      <c r="A106" s="22" t="s">
        <v>173</v>
      </c>
      <c r="B106" s="207" t="s">
        <v>331</v>
      </c>
      <c r="C106" s="211"/>
      <c r="D106" s="10">
        <f>0.16*35</f>
        <v>5.6000000000000005</v>
      </c>
      <c r="E106" s="80">
        <f t="shared" si="67"/>
        <v>0</v>
      </c>
      <c r="F106" s="82">
        <f t="shared" si="68"/>
        <v>0</v>
      </c>
      <c r="G106" s="99"/>
      <c r="H106" s="54">
        <f>+H59+H60</f>
        <v>0</v>
      </c>
      <c r="I106" s="113">
        <f t="shared" ref="I106:Q106" si="84">+I59+I60</f>
        <v>0</v>
      </c>
      <c r="J106" s="113">
        <f t="shared" si="84"/>
        <v>0</v>
      </c>
      <c r="K106" s="113">
        <f t="shared" si="84"/>
        <v>0</v>
      </c>
      <c r="L106" s="113">
        <f t="shared" si="84"/>
        <v>0</v>
      </c>
      <c r="M106" s="113">
        <f t="shared" si="84"/>
        <v>0</v>
      </c>
      <c r="N106" s="113">
        <f t="shared" si="84"/>
        <v>0</v>
      </c>
      <c r="O106" s="113">
        <f t="shared" si="84"/>
        <v>0</v>
      </c>
      <c r="P106" s="113">
        <f t="shared" si="84"/>
        <v>0</v>
      </c>
      <c r="Q106" s="114">
        <f t="shared" si="84"/>
        <v>0</v>
      </c>
      <c r="T106" s="34">
        <f t="shared" si="73"/>
        <v>0</v>
      </c>
      <c r="U106" s="34">
        <f t="shared" si="74"/>
        <v>0</v>
      </c>
      <c r="V106" s="34">
        <f t="shared" si="75"/>
        <v>0</v>
      </c>
      <c r="W106" s="34">
        <f t="shared" si="76"/>
        <v>0</v>
      </c>
      <c r="X106" s="34">
        <f t="shared" si="77"/>
        <v>0</v>
      </c>
      <c r="Y106" s="34">
        <f t="shared" si="78"/>
        <v>0</v>
      </c>
      <c r="Z106" s="34">
        <f t="shared" si="79"/>
        <v>0</v>
      </c>
      <c r="AA106" s="34">
        <f t="shared" si="80"/>
        <v>0</v>
      </c>
      <c r="AB106" s="34">
        <f t="shared" si="81"/>
        <v>0</v>
      </c>
      <c r="AC106" s="34">
        <f t="shared" si="82"/>
        <v>0</v>
      </c>
      <c r="AD106" s="178" t="s">
        <v>91</v>
      </c>
    </row>
    <row r="107" spans="1:30" ht="12.75" customHeight="1" x14ac:dyDescent="0.2">
      <c r="A107" s="22" t="s">
        <v>173</v>
      </c>
      <c r="B107" s="207" t="s">
        <v>332</v>
      </c>
      <c r="C107" s="211"/>
      <c r="D107" s="10">
        <f>0.25*35</f>
        <v>8.75</v>
      </c>
      <c r="E107" s="80">
        <f t="shared" si="67"/>
        <v>0</v>
      </c>
      <c r="F107" s="82">
        <f t="shared" si="68"/>
        <v>0</v>
      </c>
      <c r="G107" s="99"/>
      <c r="H107" s="54">
        <f>+H12+H26+H27+H47+H48+H49+H50+H51+H52+H55+H56+H63+H72+H77+H80+H81+IF((H78+H79)&gt;=1,1,0)</f>
        <v>0</v>
      </c>
      <c r="I107" s="113">
        <f t="shared" ref="I107:Q107" si="85">+I12+I26+I27+I47+I48+I49+I50+I51+I52+I55+I56+I63+I72+I77+I80+I81+IF((I78+I79)&gt;=1,1,0)</f>
        <v>0</v>
      </c>
      <c r="J107" s="113">
        <f t="shared" si="85"/>
        <v>0</v>
      </c>
      <c r="K107" s="113">
        <f t="shared" si="85"/>
        <v>0</v>
      </c>
      <c r="L107" s="113">
        <f t="shared" si="85"/>
        <v>0</v>
      </c>
      <c r="M107" s="113">
        <f t="shared" si="85"/>
        <v>0</v>
      </c>
      <c r="N107" s="113">
        <f t="shared" si="85"/>
        <v>0</v>
      </c>
      <c r="O107" s="113">
        <f t="shared" si="85"/>
        <v>0</v>
      </c>
      <c r="P107" s="113">
        <f t="shared" si="85"/>
        <v>0</v>
      </c>
      <c r="Q107" s="114">
        <f t="shared" si="85"/>
        <v>0</v>
      </c>
      <c r="T107" s="34">
        <f t="shared" si="73"/>
        <v>0</v>
      </c>
      <c r="U107" s="34">
        <f t="shared" si="74"/>
        <v>0</v>
      </c>
      <c r="V107" s="34">
        <f t="shared" si="75"/>
        <v>0</v>
      </c>
      <c r="W107" s="34">
        <f t="shared" si="76"/>
        <v>0</v>
      </c>
      <c r="X107" s="34">
        <f t="shared" si="77"/>
        <v>0</v>
      </c>
      <c r="Y107" s="34">
        <f t="shared" si="78"/>
        <v>0</v>
      </c>
      <c r="Z107" s="34">
        <f t="shared" si="79"/>
        <v>0</v>
      </c>
      <c r="AA107" s="34">
        <f t="shared" si="80"/>
        <v>0</v>
      </c>
      <c r="AB107" s="34">
        <f t="shared" si="81"/>
        <v>0</v>
      </c>
      <c r="AC107" s="34">
        <f t="shared" si="82"/>
        <v>0</v>
      </c>
      <c r="AD107" s="178" t="s">
        <v>91</v>
      </c>
    </row>
    <row r="108" spans="1:30" ht="12.75" customHeight="1" x14ac:dyDescent="0.2">
      <c r="A108" s="22" t="s">
        <v>173</v>
      </c>
      <c r="B108" s="207" t="s">
        <v>333</v>
      </c>
      <c r="C108" s="211"/>
      <c r="D108" s="10">
        <f>0.33*35</f>
        <v>11.55</v>
      </c>
      <c r="E108" s="80">
        <f t="shared" si="67"/>
        <v>0</v>
      </c>
      <c r="F108" s="82">
        <f t="shared" si="68"/>
        <v>0</v>
      </c>
      <c r="G108" s="99"/>
      <c r="H108" s="54">
        <f>+H29+H57+H61+H62</f>
        <v>0</v>
      </c>
      <c r="I108" s="113">
        <f t="shared" ref="I108:Q108" si="86">+I29+I57+I61+I62</f>
        <v>0</v>
      </c>
      <c r="J108" s="113">
        <f t="shared" si="86"/>
        <v>0</v>
      </c>
      <c r="K108" s="113">
        <f t="shared" si="86"/>
        <v>0</v>
      </c>
      <c r="L108" s="113">
        <f t="shared" si="86"/>
        <v>0</v>
      </c>
      <c r="M108" s="113">
        <f t="shared" si="86"/>
        <v>0</v>
      </c>
      <c r="N108" s="113">
        <f t="shared" si="86"/>
        <v>0</v>
      </c>
      <c r="O108" s="113">
        <f t="shared" si="86"/>
        <v>0</v>
      </c>
      <c r="P108" s="113">
        <f t="shared" si="86"/>
        <v>0</v>
      </c>
      <c r="Q108" s="114">
        <f t="shared" si="86"/>
        <v>0</v>
      </c>
      <c r="T108" s="34">
        <f t="shared" si="73"/>
        <v>0</v>
      </c>
      <c r="U108" s="34">
        <f t="shared" si="74"/>
        <v>0</v>
      </c>
      <c r="V108" s="34">
        <f t="shared" si="75"/>
        <v>0</v>
      </c>
      <c r="W108" s="34">
        <f t="shared" si="76"/>
        <v>0</v>
      </c>
      <c r="X108" s="34">
        <f t="shared" si="77"/>
        <v>0</v>
      </c>
      <c r="Y108" s="34">
        <f t="shared" si="78"/>
        <v>0</v>
      </c>
      <c r="Z108" s="34">
        <f t="shared" si="79"/>
        <v>0</v>
      </c>
      <c r="AA108" s="34">
        <f t="shared" si="80"/>
        <v>0</v>
      </c>
      <c r="AB108" s="34">
        <f t="shared" si="81"/>
        <v>0</v>
      </c>
      <c r="AC108" s="34">
        <f t="shared" si="82"/>
        <v>0</v>
      </c>
      <c r="AD108" s="178" t="s">
        <v>91</v>
      </c>
    </row>
    <row r="109" spans="1:30" ht="12.75" customHeight="1" x14ac:dyDescent="0.2">
      <c r="A109" s="22" t="s">
        <v>173</v>
      </c>
      <c r="B109" s="212" t="s">
        <v>334</v>
      </c>
      <c r="C109" s="212"/>
      <c r="D109" s="77">
        <f>0.5*35</f>
        <v>17.5</v>
      </c>
      <c r="E109" s="80">
        <f t="shared" si="67"/>
        <v>0</v>
      </c>
      <c r="F109" s="78">
        <f t="shared" si="68"/>
        <v>0</v>
      </c>
      <c r="G109" s="99" t="s">
        <v>91</v>
      </c>
      <c r="H109" s="54">
        <f>+H25+H35+H36+H37+H38+H39+H40+H41+H42+H43+H44+H45+H46</f>
        <v>0</v>
      </c>
      <c r="I109" s="113">
        <f t="shared" ref="I109:Q109" si="87">+I25+I35+I36+I37+I38+I39+I40+I41+I42+I43+I44+I45+I46</f>
        <v>0</v>
      </c>
      <c r="J109" s="113">
        <f t="shared" si="87"/>
        <v>0</v>
      </c>
      <c r="K109" s="113">
        <f t="shared" si="87"/>
        <v>0</v>
      </c>
      <c r="L109" s="113">
        <f t="shared" si="87"/>
        <v>0</v>
      </c>
      <c r="M109" s="113">
        <f t="shared" si="87"/>
        <v>0</v>
      </c>
      <c r="N109" s="113">
        <f t="shared" si="87"/>
        <v>0</v>
      </c>
      <c r="O109" s="113">
        <f t="shared" si="87"/>
        <v>0</v>
      </c>
      <c r="P109" s="113">
        <f t="shared" si="87"/>
        <v>0</v>
      </c>
      <c r="Q109" s="114">
        <f t="shared" si="87"/>
        <v>0</v>
      </c>
      <c r="T109" s="34">
        <f t="shared" ref="T109:AC113" si="88">SUM(H109*$D109)</f>
        <v>0</v>
      </c>
      <c r="U109" s="34">
        <f t="shared" si="88"/>
        <v>0</v>
      </c>
      <c r="V109" s="34">
        <f t="shared" si="88"/>
        <v>0</v>
      </c>
      <c r="W109" s="34">
        <f t="shared" si="88"/>
        <v>0</v>
      </c>
      <c r="X109" s="34">
        <f t="shared" si="88"/>
        <v>0</v>
      </c>
      <c r="Y109" s="34">
        <f t="shared" si="88"/>
        <v>0</v>
      </c>
      <c r="Z109" s="34">
        <f t="shared" si="88"/>
        <v>0</v>
      </c>
      <c r="AA109" s="34">
        <f t="shared" si="88"/>
        <v>0</v>
      </c>
      <c r="AB109" s="34">
        <f t="shared" si="88"/>
        <v>0</v>
      </c>
      <c r="AC109" s="34">
        <f t="shared" si="88"/>
        <v>0</v>
      </c>
      <c r="AD109" s="178" t="s">
        <v>91</v>
      </c>
    </row>
    <row r="110" spans="1:30" ht="12.75" customHeight="1" x14ac:dyDescent="0.2">
      <c r="A110" s="22" t="s">
        <v>173</v>
      </c>
      <c r="B110" s="212" t="s">
        <v>335</v>
      </c>
      <c r="C110" s="212"/>
      <c r="D110" s="77">
        <f>0.58*35</f>
        <v>20.299999999999997</v>
      </c>
      <c r="E110" s="80">
        <f t="shared" si="67"/>
        <v>0</v>
      </c>
      <c r="F110" s="78">
        <f t="shared" si="68"/>
        <v>0</v>
      </c>
      <c r="G110" s="99" t="s">
        <v>91</v>
      </c>
      <c r="H110" s="54">
        <f>+H28</f>
        <v>0</v>
      </c>
      <c r="I110" s="113">
        <f t="shared" ref="I110:Q110" si="89">+I28</f>
        <v>0</v>
      </c>
      <c r="J110" s="113">
        <f t="shared" si="89"/>
        <v>0</v>
      </c>
      <c r="K110" s="113">
        <f t="shared" si="89"/>
        <v>0</v>
      </c>
      <c r="L110" s="113">
        <f t="shared" si="89"/>
        <v>0</v>
      </c>
      <c r="M110" s="113">
        <f t="shared" si="89"/>
        <v>0</v>
      </c>
      <c r="N110" s="113">
        <f t="shared" si="89"/>
        <v>0</v>
      </c>
      <c r="O110" s="113">
        <f t="shared" si="89"/>
        <v>0</v>
      </c>
      <c r="P110" s="113">
        <f t="shared" si="89"/>
        <v>0</v>
      </c>
      <c r="Q110" s="114">
        <f t="shared" si="89"/>
        <v>0</v>
      </c>
      <c r="T110" s="34">
        <f t="shared" si="88"/>
        <v>0</v>
      </c>
      <c r="U110" s="34">
        <f t="shared" si="88"/>
        <v>0</v>
      </c>
      <c r="V110" s="34">
        <f t="shared" si="88"/>
        <v>0</v>
      </c>
      <c r="W110" s="34">
        <f t="shared" si="88"/>
        <v>0</v>
      </c>
      <c r="X110" s="34">
        <f t="shared" si="88"/>
        <v>0</v>
      </c>
      <c r="Y110" s="34">
        <f t="shared" si="88"/>
        <v>0</v>
      </c>
      <c r="Z110" s="34">
        <f t="shared" si="88"/>
        <v>0</v>
      </c>
      <c r="AA110" s="34">
        <f t="shared" si="88"/>
        <v>0</v>
      </c>
      <c r="AB110" s="34">
        <f t="shared" si="88"/>
        <v>0</v>
      </c>
      <c r="AC110" s="34">
        <f t="shared" si="88"/>
        <v>0</v>
      </c>
      <c r="AD110" s="178" t="s">
        <v>91</v>
      </c>
    </row>
    <row r="111" spans="1:30" ht="12.75" customHeight="1" x14ac:dyDescent="0.2">
      <c r="A111" s="22" t="s">
        <v>173</v>
      </c>
      <c r="B111" s="212" t="s">
        <v>336</v>
      </c>
      <c r="C111" s="212"/>
      <c r="D111" s="10">
        <f>0.75*35</f>
        <v>26.25</v>
      </c>
      <c r="E111" s="11">
        <f t="shared" si="67"/>
        <v>0</v>
      </c>
      <c r="F111" s="78">
        <f t="shared" si="68"/>
        <v>0</v>
      </c>
      <c r="G111" s="99" t="s">
        <v>92</v>
      </c>
      <c r="H111" s="54">
        <f>+H24+H66</f>
        <v>0</v>
      </c>
      <c r="I111" s="113">
        <f t="shared" ref="I111:Q111" si="90">+I24+I66</f>
        <v>0</v>
      </c>
      <c r="J111" s="113">
        <f t="shared" si="90"/>
        <v>0</v>
      </c>
      <c r="K111" s="113">
        <f t="shared" si="90"/>
        <v>0</v>
      </c>
      <c r="L111" s="113">
        <f t="shared" si="90"/>
        <v>0</v>
      </c>
      <c r="M111" s="113">
        <f t="shared" si="90"/>
        <v>0</v>
      </c>
      <c r="N111" s="113">
        <f t="shared" si="90"/>
        <v>0</v>
      </c>
      <c r="O111" s="113">
        <f t="shared" si="90"/>
        <v>0</v>
      </c>
      <c r="P111" s="113">
        <f t="shared" si="90"/>
        <v>0</v>
      </c>
      <c r="Q111" s="114">
        <f t="shared" si="90"/>
        <v>0</v>
      </c>
      <c r="T111" s="34">
        <f t="shared" si="88"/>
        <v>0</v>
      </c>
      <c r="U111" s="34">
        <f t="shared" si="88"/>
        <v>0</v>
      </c>
      <c r="V111" s="34">
        <f t="shared" si="88"/>
        <v>0</v>
      </c>
      <c r="W111" s="34">
        <f t="shared" si="88"/>
        <v>0</v>
      </c>
      <c r="X111" s="34">
        <f t="shared" si="88"/>
        <v>0</v>
      </c>
      <c r="Y111" s="34">
        <f t="shared" si="88"/>
        <v>0</v>
      </c>
      <c r="Z111" s="34">
        <f t="shared" si="88"/>
        <v>0</v>
      </c>
      <c r="AA111" s="34">
        <f t="shared" si="88"/>
        <v>0</v>
      </c>
      <c r="AB111" s="34">
        <f t="shared" si="88"/>
        <v>0</v>
      </c>
      <c r="AC111" s="34">
        <f t="shared" si="88"/>
        <v>0</v>
      </c>
      <c r="AD111" s="178" t="s">
        <v>91</v>
      </c>
    </row>
    <row r="112" spans="1:30" ht="12.75" customHeight="1" x14ac:dyDescent="0.2">
      <c r="A112" s="22" t="s">
        <v>173</v>
      </c>
      <c r="B112" s="212" t="s">
        <v>337</v>
      </c>
      <c r="C112" s="212"/>
      <c r="D112" s="77">
        <f>2*35</f>
        <v>70</v>
      </c>
      <c r="E112" s="80">
        <f t="shared" si="67"/>
        <v>0</v>
      </c>
      <c r="F112" s="78">
        <f t="shared" si="68"/>
        <v>0</v>
      </c>
      <c r="G112" s="99" t="s">
        <v>91</v>
      </c>
      <c r="H112" s="54">
        <f>+H17+H18+H19+H20</f>
        <v>0</v>
      </c>
      <c r="I112" s="113">
        <f t="shared" ref="I112:Q112" si="91">+I17+I18+I19+I20</f>
        <v>0</v>
      </c>
      <c r="J112" s="113">
        <f t="shared" si="91"/>
        <v>0</v>
      </c>
      <c r="K112" s="113">
        <f t="shared" si="91"/>
        <v>0</v>
      </c>
      <c r="L112" s="113">
        <f t="shared" si="91"/>
        <v>0</v>
      </c>
      <c r="M112" s="113">
        <f t="shared" si="91"/>
        <v>0</v>
      </c>
      <c r="N112" s="113">
        <f t="shared" si="91"/>
        <v>0</v>
      </c>
      <c r="O112" s="113">
        <f t="shared" si="91"/>
        <v>0</v>
      </c>
      <c r="P112" s="113">
        <f t="shared" si="91"/>
        <v>0</v>
      </c>
      <c r="Q112" s="114">
        <f t="shared" si="91"/>
        <v>0</v>
      </c>
      <c r="T112" s="34">
        <f t="shared" si="88"/>
        <v>0</v>
      </c>
      <c r="U112" s="34">
        <f t="shared" si="88"/>
        <v>0</v>
      </c>
      <c r="V112" s="34">
        <f t="shared" si="88"/>
        <v>0</v>
      </c>
      <c r="W112" s="34">
        <f t="shared" si="88"/>
        <v>0</v>
      </c>
      <c r="X112" s="34">
        <f t="shared" si="88"/>
        <v>0</v>
      </c>
      <c r="Y112" s="34">
        <f t="shared" si="88"/>
        <v>0</v>
      </c>
      <c r="Z112" s="34">
        <f t="shared" si="88"/>
        <v>0</v>
      </c>
      <c r="AA112" s="34">
        <f t="shared" si="88"/>
        <v>0</v>
      </c>
      <c r="AB112" s="34">
        <f t="shared" si="88"/>
        <v>0</v>
      </c>
      <c r="AC112" s="34">
        <f t="shared" si="88"/>
        <v>0</v>
      </c>
      <c r="AD112" s="178" t="s">
        <v>91</v>
      </c>
    </row>
    <row r="113" spans="1:30" ht="12.75" customHeight="1" x14ac:dyDescent="0.2">
      <c r="A113" s="22" t="s">
        <v>173</v>
      </c>
      <c r="B113" s="212" t="s">
        <v>338</v>
      </c>
      <c r="C113" s="212"/>
      <c r="D113" s="10">
        <f>3*35</f>
        <v>105</v>
      </c>
      <c r="E113" s="11">
        <f t="shared" si="67"/>
        <v>0</v>
      </c>
      <c r="F113" s="78">
        <f t="shared" si="68"/>
        <v>0</v>
      </c>
      <c r="G113" s="99" t="s">
        <v>92</v>
      </c>
      <c r="H113" s="54">
        <f>+H23</f>
        <v>0</v>
      </c>
      <c r="I113" s="113">
        <f t="shared" ref="I113:Q113" si="92">+I23</f>
        <v>0</v>
      </c>
      <c r="J113" s="113">
        <f t="shared" si="92"/>
        <v>0</v>
      </c>
      <c r="K113" s="113">
        <f t="shared" si="92"/>
        <v>0</v>
      </c>
      <c r="L113" s="113">
        <f t="shared" si="92"/>
        <v>0</v>
      </c>
      <c r="M113" s="113">
        <f t="shared" si="92"/>
        <v>0</v>
      </c>
      <c r="N113" s="113">
        <f t="shared" si="92"/>
        <v>0</v>
      </c>
      <c r="O113" s="113">
        <f t="shared" si="92"/>
        <v>0</v>
      </c>
      <c r="P113" s="113">
        <f t="shared" si="92"/>
        <v>0</v>
      </c>
      <c r="Q113" s="114">
        <f t="shared" si="92"/>
        <v>0</v>
      </c>
      <c r="T113" s="34">
        <f t="shared" si="88"/>
        <v>0</v>
      </c>
      <c r="U113" s="34">
        <f t="shared" si="88"/>
        <v>0</v>
      </c>
      <c r="V113" s="34">
        <f t="shared" si="88"/>
        <v>0</v>
      </c>
      <c r="W113" s="34">
        <f t="shared" si="88"/>
        <v>0</v>
      </c>
      <c r="X113" s="34">
        <f t="shared" si="88"/>
        <v>0</v>
      </c>
      <c r="Y113" s="34">
        <f t="shared" si="88"/>
        <v>0</v>
      </c>
      <c r="Z113" s="34">
        <f t="shared" si="88"/>
        <v>0</v>
      </c>
      <c r="AA113" s="34">
        <f t="shared" si="88"/>
        <v>0</v>
      </c>
      <c r="AB113" s="34">
        <f t="shared" si="88"/>
        <v>0</v>
      </c>
      <c r="AC113" s="34">
        <f t="shared" si="88"/>
        <v>0</v>
      </c>
      <c r="AD113" s="178" t="s">
        <v>91</v>
      </c>
    </row>
    <row r="114" spans="1:30" ht="12.75" customHeight="1" x14ac:dyDescent="0.2">
      <c r="A114" s="22" t="s">
        <v>173</v>
      </c>
      <c r="B114" s="212" t="s">
        <v>339</v>
      </c>
      <c r="C114" s="212"/>
      <c r="D114" s="77">
        <f>1*35</f>
        <v>35</v>
      </c>
      <c r="E114" s="80">
        <f>SUM(H114:Q114)/150</f>
        <v>0</v>
      </c>
      <c r="F114" s="78">
        <f t="shared" si="68"/>
        <v>0</v>
      </c>
      <c r="G114" s="99" t="s">
        <v>91</v>
      </c>
      <c r="H114" s="54">
        <f t="shared" ref="H114:Q114" si="93">+H76</f>
        <v>0</v>
      </c>
      <c r="I114" s="113">
        <f t="shared" si="93"/>
        <v>0</v>
      </c>
      <c r="J114" s="113">
        <f t="shared" si="93"/>
        <v>0</v>
      </c>
      <c r="K114" s="113">
        <f t="shared" si="93"/>
        <v>0</v>
      </c>
      <c r="L114" s="113">
        <f t="shared" si="93"/>
        <v>0</v>
      </c>
      <c r="M114" s="113">
        <f t="shared" si="93"/>
        <v>0</v>
      </c>
      <c r="N114" s="113">
        <f t="shared" si="93"/>
        <v>0</v>
      </c>
      <c r="O114" s="113">
        <f t="shared" si="93"/>
        <v>0</v>
      </c>
      <c r="P114" s="113">
        <f t="shared" si="93"/>
        <v>0</v>
      </c>
      <c r="Q114" s="114">
        <f t="shared" si="93"/>
        <v>0</v>
      </c>
      <c r="T114" s="34">
        <f t="shared" ref="T114:AC114" si="94">SUM(H114*$D114)/150</f>
        <v>0</v>
      </c>
      <c r="U114" s="34">
        <f t="shared" si="94"/>
        <v>0</v>
      </c>
      <c r="V114" s="34">
        <f t="shared" si="94"/>
        <v>0</v>
      </c>
      <c r="W114" s="34">
        <f t="shared" si="94"/>
        <v>0</v>
      </c>
      <c r="X114" s="34">
        <f t="shared" si="94"/>
        <v>0</v>
      </c>
      <c r="Y114" s="34">
        <f t="shared" si="94"/>
        <v>0</v>
      </c>
      <c r="Z114" s="34">
        <f t="shared" si="94"/>
        <v>0</v>
      </c>
      <c r="AA114" s="34">
        <f t="shared" si="94"/>
        <v>0</v>
      </c>
      <c r="AB114" s="34">
        <f t="shared" si="94"/>
        <v>0</v>
      </c>
      <c r="AC114" s="34">
        <f t="shared" si="94"/>
        <v>0</v>
      </c>
      <c r="AD114" s="178" t="s">
        <v>91</v>
      </c>
    </row>
    <row r="115" spans="1:30" ht="12.75" customHeight="1" thickBot="1" x14ac:dyDescent="0.25">
      <c r="A115" s="91" t="s">
        <v>173</v>
      </c>
      <c r="B115" s="264" t="s">
        <v>340</v>
      </c>
      <c r="C115" s="264"/>
      <c r="D115" s="92">
        <f>1*35</f>
        <v>35</v>
      </c>
      <c r="E115" s="93">
        <f t="shared" si="67"/>
        <v>0</v>
      </c>
      <c r="F115" s="187">
        <f t="shared" si="68"/>
        <v>0</v>
      </c>
      <c r="G115" s="99" t="s">
        <v>91</v>
      </c>
      <c r="H115" s="68">
        <f>+H11</f>
        <v>0</v>
      </c>
      <c r="I115" s="115">
        <f t="shared" ref="I115:Q115" si="95">+I11</f>
        <v>0</v>
      </c>
      <c r="J115" s="115">
        <f t="shared" si="95"/>
        <v>0</v>
      </c>
      <c r="K115" s="115">
        <f t="shared" si="95"/>
        <v>0</v>
      </c>
      <c r="L115" s="115">
        <f t="shared" si="95"/>
        <v>0</v>
      </c>
      <c r="M115" s="115">
        <f t="shared" si="95"/>
        <v>0</v>
      </c>
      <c r="N115" s="115">
        <f t="shared" si="95"/>
        <v>0</v>
      </c>
      <c r="O115" s="115">
        <f t="shared" si="95"/>
        <v>0</v>
      </c>
      <c r="P115" s="115">
        <f t="shared" si="95"/>
        <v>0</v>
      </c>
      <c r="Q115" s="116">
        <f t="shared" si="95"/>
        <v>0</v>
      </c>
      <c r="T115" s="34">
        <f t="shared" ref="T115:AC115" si="96">SUM(H115*$D115)</f>
        <v>0</v>
      </c>
      <c r="U115" s="34">
        <f t="shared" si="96"/>
        <v>0</v>
      </c>
      <c r="V115" s="34">
        <f t="shared" si="96"/>
        <v>0</v>
      </c>
      <c r="W115" s="34">
        <f t="shared" si="96"/>
        <v>0</v>
      </c>
      <c r="X115" s="34">
        <f t="shared" si="96"/>
        <v>0</v>
      </c>
      <c r="Y115" s="34">
        <f t="shared" si="96"/>
        <v>0</v>
      </c>
      <c r="Z115" s="34">
        <f t="shared" si="96"/>
        <v>0</v>
      </c>
      <c r="AA115" s="34">
        <f t="shared" si="96"/>
        <v>0</v>
      </c>
      <c r="AB115" s="34">
        <f t="shared" si="96"/>
        <v>0</v>
      </c>
      <c r="AC115" s="34">
        <f t="shared" si="96"/>
        <v>0</v>
      </c>
      <c r="AD115" s="178" t="s">
        <v>91</v>
      </c>
    </row>
    <row r="116" spans="1:30" ht="5.0999999999999996" customHeight="1" x14ac:dyDescent="0.2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</row>
    <row r="117" spans="1:30" ht="12.75" customHeight="1" x14ac:dyDescent="0.2">
      <c r="A117" s="242" t="s">
        <v>164</v>
      </c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</row>
    <row r="118" spans="1:30" ht="5.0999999999999996" customHeight="1" thickBot="1" x14ac:dyDescent="0.25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</row>
    <row r="119" spans="1:30" ht="5.0999999999999996" customHeight="1" thickTop="1" x14ac:dyDescent="0.2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</row>
    <row r="120" spans="1:30" ht="12.75" customHeight="1" x14ac:dyDescent="0.2">
      <c r="A120" s="242" t="s">
        <v>163</v>
      </c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</row>
    <row r="121" spans="1:30" ht="3" customHeight="1" thickBot="1" x14ac:dyDescent="0.25">
      <c r="A121" s="74"/>
      <c r="B121" s="74"/>
      <c r="C121" s="74"/>
      <c r="D121" s="74"/>
      <c r="E121" s="74"/>
      <c r="F121" s="74"/>
      <c r="G121" s="99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</row>
    <row r="122" spans="1:30" ht="12.75" customHeight="1" x14ac:dyDescent="0.2">
      <c r="A122" s="65" t="s">
        <v>174</v>
      </c>
      <c r="B122" s="257" t="s">
        <v>341</v>
      </c>
      <c r="C122" s="257"/>
      <c r="D122" s="66">
        <f>0.25*35</f>
        <v>8.75</v>
      </c>
      <c r="E122" s="67">
        <f t="shared" ref="E122:E133" si="97">SUM(H122:Q122)</f>
        <v>0</v>
      </c>
      <c r="F122" s="81">
        <f t="shared" ref="F122:F133" si="98">SUM(E122*D122)</f>
        <v>0</v>
      </c>
      <c r="G122" s="99" t="s">
        <v>92</v>
      </c>
      <c r="H122" s="69"/>
      <c r="I122" s="111"/>
      <c r="J122" s="111"/>
      <c r="K122" s="111"/>
      <c r="L122" s="111"/>
      <c r="M122" s="111"/>
      <c r="N122" s="111"/>
      <c r="O122" s="111"/>
      <c r="P122" s="111"/>
      <c r="Q122" s="112"/>
      <c r="T122" s="34">
        <f t="shared" ref="T122:T133" si="99">SUM(H122*$D122)</f>
        <v>0</v>
      </c>
      <c r="U122" s="34">
        <f t="shared" ref="U122:U133" si="100">SUM(I122*$D122)</f>
        <v>0</v>
      </c>
      <c r="V122" s="34">
        <f t="shared" ref="V122:V133" si="101">SUM(J122*$D122)</f>
        <v>0</v>
      </c>
      <c r="W122" s="34">
        <f t="shared" ref="W122:W133" si="102">SUM(K122*$D122)</f>
        <v>0</v>
      </c>
      <c r="X122" s="34">
        <f t="shared" ref="X122:X133" si="103">SUM(L122*$D122)</f>
        <v>0</v>
      </c>
      <c r="Y122" s="34">
        <f t="shared" ref="Y122:Y133" si="104">SUM(M122*$D122)</f>
        <v>0</v>
      </c>
      <c r="Z122" s="34">
        <f t="shared" ref="Z122:Z133" si="105">SUM(N122*$D122)</f>
        <v>0</v>
      </c>
      <c r="AA122" s="34">
        <f t="shared" ref="AA122:AA133" si="106">SUM(O122*$D122)</f>
        <v>0</v>
      </c>
      <c r="AB122" s="34">
        <f t="shared" ref="AB122:AB133" si="107">SUM(P122*$D122)</f>
        <v>0</v>
      </c>
      <c r="AC122" s="34">
        <f t="shared" ref="AC122:AC133" si="108">SUM(Q122*$D122)</f>
        <v>0</v>
      </c>
      <c r="AD122" s="178" t="s">
        <v>92</v>
      </c>
    </row>
    <row r="123" spans="1:30" ht="12.75" customHeight="1" x14ac:dyDescent="0.2">
      <c r="A123" s="22" t="s">
        <v>174</v>
      </c>
      <c r="B123" s="212" t="s">
        <v>342</v>
      </c>
      <c r="C123" s="212"/>
      <c r="D123" s="10">
        <f>0.75*35</f>
        <v>26.25</v>
      </c>
      <c r="E123" s="11">
        <f t="shared" si="97"/>
        <v>0</v>
      </c>
      <c r="F123" s="82">
        <f t="shared" si="98"/>
        <v>0</v>
      </c>
      <c r="G123" s="99" t="s">
        <v>92</v>
      </c>
      <c r="H123" s="54"/>
      <c r="I123" s="113"/>
      <c r="J123" s="113"/>
      <c r="K123" s="113"/>
      <c r="L123" s="113"/>
      <c r="M123" s="113"/>
      <c r="N123" s="113"/>
      <c r="O123" s="113"/>
      <c r="P123" s="113"/>
      <c r="Q123" s="114"/>
      <c r="T123" s="34">
        <f t="shared" si="99"/>
        <v>0</v>
      </c>
      <c r="U123" s="34">
        <f t="shared" si="100"/>
        <v>0</v>
      </c>
      <c r="V123" s="34">
        <f t="shared" si="101"/>
        <v>0</v>
      </c>
      <c r="W123" s="34">
        <f t="shared" si="102"/>
        <v>0</v>
      </c>
      <c r="X123" s="34">
        <f t="shared" si="103"/>
        <v>0</v>
      </c>
      <c r="Y123" s="34">
        <f t="shared" si="104"/>
        <v>0</v>
      </c>
      <c r="Z123" s="34">
        <f t="shared" si="105"/>
        <v>0</v>
      </c>
      <c r="AA123" s="34">
        <f t="shared" si="106"/>
        <v>0</v>
      </c>
      <c r="AB123" s="34">
        <f t="shared" si="107"/>
        <v>0</v>
      </c>
      <c r="AC123" s="34">
        <f t="shared" si="108"/>
        <v>0</v>
      </c>
      <c r="AD123" s="178" t="s">
        <v>92</v>
      </c>
    </row>
    <row r="124" spans="1:30" ht="12.75" customHeight="1" x14ac:dyDescent="0.2">
      <c r="A124" s="22" t="s">
        <v>174</v>
      </c>
      <c r="B124" s="212" t="s">
        <v>343</v>
      </c>
      <c r="C124" s="212"/>
      <c r="D124" s="10">
        <f>1*35</f>
        <v>35</v>
      </c>
      <c r="E124" s="11">
        <f t="shared" si="97"/>
        <v>0</v>
      </c>
      <c r="F124" s="78">
        <f t="shared" si="98"/>
        <v>0</v>
      </c>
      <c r="G124" s="99" t="s">
        <v>92</v>
      </c>
      <c r="H124" s="54">
        <f>+H97</f>
        <v>0</v>
      </c>
      <c r="I124" s="113">
        <f t="shared" ref="I124:Q124" si="109">+I97</f>
        <v>0</v>
      </c>
      <c r="J124" s="113">
        <f t="shared" si="109"/>
        <v>0</v>
      </c>
      <c r="K124" s="113">
        <f t="shared" si="109"/>
        <v>0</v>
      </c>
      <c r="L124" s="113">
        <f t="shared" si="109"/>
        <v>0</v>
      </c>
      <c r="M124" s="113">
        <f t="shared" si="109"/>
        <v>0</v>
      </c>
      <c r="N124" s="113">
        <f t="shared" si="109"/>
        <v>0</v>
      </c>
      <c r="O124" s="113">
        <f t="shared" si="109"/>
        <v>0</v>
      </c>
      <c r="P124" s="113">
        <f t="shared" si="109"/>
        <v>0</v>
      </c>
      <c r="Q124" s="114">
        <f t="shared" si="109"/>
        <v>0</v>
      </c>
      <c r="T124" s="34">
        <f t="shared" si="99"/>
        <v>0</v>
      </c>
      <c r="U124" s="34">
        <f t="shared" si="100"/>
        <v>0</v>
      </c>
      <c r="V124" s="34">
        <f t="shared" si="101"/>
        <v>0</v>
      </c>
      <c r="W124" s="34">
        <f t="shared" si="102"/>
        <v>0</v>
      </c>
      <c r="X124" s="34">
        <f t="shared" si="103"/>
        <v>0</v>
      </c>
      <c r="Y124" s="34">
        <f t="shared" si="104"/>
        <v>0</v>
      </c>
      <c r="Z124" s="34">
        <f t="shared" si="105"/>
        <v>0</v>
      </c>
      <c r="AA124" s="34">
        <f t="shared" si="106"/>
        <v>0</v>
      </c>
      <c r="AB124" s="34">
        <f t="shared" si="107"/>
        <v>0</v>
      </c>
      <c r="AC124" s="34">
        <f t="shared" si="108"/>
        <v>0</v>
      </c>
      <c r="AD124" s="178" t="s">
        <v>92</v>
      </c>
    </row>
    <row r="125" spans="1:30" ht="12.75" customHeight="1" x14ac:dyDescent="0.2">
      <c r="A125" s="22" t="s">
        <v>174</v>
      </c>
      <c r="B125" s="212" t="s">
        <v>344</v>
      </c>
      <c r="C125" s="212"/>
      <c r="D125" s="10">
        <f>1.25*35</f>
        <v>43.75</v>
      </c>
      <c r="E125" s="11">
        <f t="shared" si="97"/>
        <v>0</v>
      </c>
      <c r="F125" s="78">
        <f t="shared" si="98"/>
        <v>0</v>
      </c>
      <c r="G125" s="99" t="s">
        <v>92</v>
      </c>
      <c r="H125" s="54">
        <f>+H88+H89</f>
        <v>0</v>
      </c>
      <c r="I125" s="113">
        <f t="shared" ref="I125:Q125" si="110">+I88+I89</f>
        <v>0</v>
      </c>
      <c r="J125" s="113">
        <f t="shared" si="110"/>
        <v>0</v>
      </c>
      <c r="K125" s="113">
        <f t="shared" si="110"/>
        <v>0</v>
      </c>
      <c r="L125" s="113">
        <f t="shared" si="110"/>
        <v>0</v>
      </c>
      <c r="M125" s="113">
        <f t="shared" si="110"/>
        <v>0</v>
      </c>
      <c r="N125" s="113">
        <f t="shared" si="110"/>
        <v>0</v>
      </c>
      <c r="O125" s="113">
        <f t="shared" si="110"/>
        <v>0</v>
      </c>
      <c r="P125" s="113">
        <f t="shared" si="110"/>
        <v>0</v>
      </c>
      <c r="Q125" s="114">
        <f t="shared" si="110"/>
        <v>0</v>
      </c>
      <c r="T125" s="34">
        <f t="shared" si="99"/>
        <v>0</v>
      </c>
      <c r="U125" s="34">
        <f t="shared" si="100"/>
        <v>0</v>
      </c>
      <c r="V125" s="34">
        <f t="shared" si="101"/>
        <v>0</v>
      </c>
      <c r="W125" s="34">
        <f t="shared" si="102"/>
        <v>0</v>
      </c>
      <c r="X125" s="34">
        <f t="shared" si="103"/>
        <v>0</v>
      </c>
      <c r="Y125" s="34">
        <f t="shared" si="104"/>
        <v>0</v>
      </c>
      <c r="Z125" s="34">
        <f t="shared" si="105"/>
        <v>0</v>
      </c>
      <c r="AA125" s="34">
        <f t="shared" si="106"/>
        <v>0</v>
      </c>
      <c r="AB125" s="34">
        <f t="shared" si="107"/>
        <v>0</v>
      </c>
      <c r="AC125" s="34">
        <f t="shared" si="108"/>
        <v>0</v>
      </c>
      <c r="AD125" s="178" t="s">
        <v>92</v>
      </c>
    </row>
    <row r="126" spans="1:30" ht="12.75" customHeight="1" x14ac:dyDescent="0.2">
      <c r="A126" s="22" t="s">
        <v>174</v>
      </c>
      <c r="B126" s="212" t="s">
        <v>345</v>
      </c>
      <c r="C126" s="212"/>
      <c r="D126" s="10">
        <f>2*35</f>
        <v>70</v>
      </c>
      <c r="E126" s="11">
        <f t="shared" si="97"/>
        <v>0</v>
      </c>
      <c r="F126" s="78">
        <f t="shared" si="98"/>
        <v>0</v>
      </c>
      <c r="G126" s="99" t="s">
        <v>92</v>
      </c>
      <c r="H126" s="54">
        <f>+H90+H91+H92+H93</f>
        <v>0</v>
      </c>
      <c r="I126" s="113">
        <f t="shared" ref="I126:Q126" si="111">+I90+I91+I92+I93</f>
        <v>0</v>
      </c>
      <c r="J126" s="113">
        <f t="shared" si="111"/>
        <v>0</v>
      </c>
      <c r="K126" s="113">
        <f t="shared" si="111"/>
        <v>0</v>
      </c>
      <c r="L126" s="113">
        <f t="shared" si="111"/>
        <v>0</v>
      </c>
      <c r="M126" s="113">
        <f t="shared" si="111"/>
        <v>0</v>
      </c>
      <c r="N126" s="113">
        <f t="shared" si="111"/>
        <v>0</v>
      </c>
      <c r="O126" s="113">
        <f t="shared" si="111"/>
        <v>0</v>
      </c>
      <c r="P126" s="113">
        <f t="shared" si="111"/>
        <v>0</v>
      </c>
      <c r="Q126" s="114">
        <f t="shared" si="111"/>
        <v>0</v>
      </c>
      <c r="T126" s="34">
        <f t="shared" si="99"/>
        <v>0</v>
      </c>
      <c r="U126" s="34">
        <f t="shared" si="100"/>
        <v>0</v>
      </c>
      <c r="V126" s="34">
        <f t="shared" si="101"/>
        <v>0</v>
      </c>
      <c r="W126" s="34">
        <f t="shared" si="102"/>
        <v>0</v>
      </c>
      <c r="X126" s="34">
        <f t="shared" si="103"/>
        <v>0</v>
      </c>
      <c r="Y126" s="34">
        <f t="shared" si="104"/>
        <v>0</v>
      </c>
      <c r="Z126" s="34">
        <f t="shared" si="105"/>
        <v>0</v>
      </c>
      <c r="AA126" s="34">
        <f t="shared" si="106"/>
        <v>0</v>
      </c>
      <c r="AB126" s="34">
        <f t="shared" si="107"/>
        <v>0</v>
      </c>
      <c r="AC126" s="34">
        <f t="shared" si="108"/>
        <v>0</v>
      </c>
      <c r="AD126" s="178" t="s">
        <v>92</v>
      </c>
    </row>
    <row r="127" spans="1:30" ht="12.75" customHeight="1" x14ac:dyDescent="0.2">
      <c r="A127" s="22" t="s">
        <v>174</v>
      </c>
      <c r="B127" s="212" t="s">
        <v>346</v>
      </c>
      <c r="C127" s="212"/>
      <c r="D127" s="10">
        <f>2.5*35</f>
        <v>87.5</v>
      </c>
      <c r="E127" s="11">
        <f t="shared" si="97"/>
        <v>0</v>
      </c>
      <c r="F127" s="78">
        <f t="shared" si="98"/>
        <v>0</v>
      </c>
      <c r="G127" s="99" t="s">
        <v>92</v>
      </c>
      <c r="H127" s="54">
        <f>+H96</f>
        <v>0</v>
      </c>
      <c r="I127" s="113">
        <f t="shared" ref="I127:Q127" si="112">+I96</f>
        <v>0</v>
      </c>
      <c r="J127" s="113">
        <f t="shared" si="112"/>
        <v>0</v>
      </c>
      <c r="K127" s="113">
        <f t="shared" si="112"/>
        <v>0</v>
      </c>
      <c r="L127" s="113">
        <f t="shared" si="112"/>
        <v>0</v>
      </c>
      <c r="M127" s="113">
        <f t="shared" si="112"/>
        <v>0</v>
      </c>
      <c r="N127" s="113">
        <f t="shared" si="112"/>
        <v>0</v>
      </c>
      <c r="O127" s="113">
        <f t="shared" si="112"/>
        <v>0</v>
      </c>
      <c r="P127" s="113">
        <f t="shared" si="112"/>
        <v>0</v>
      </c>
      <c r="Q127" s="114">
        <f t="shared" si="112"/>
        <v>0</v>
      </c>
      <c r="T127" s="34">
        <f t="shared" si="99"/>
        <v>0</v>
      </c>
      <c r="U127" s="34">
        <f t="shared" si="100"/>
        <v>0</v>
      </c>
      <c r="V127" s="34">
        <f t="shared" si="101"/>
        <v>0</v>
      </c>
      <c r="W127" s="34">
        <f t="shared" si="102"/>
        <v>0</v>
      </c>
      <c r="X127" s="34">
        <f t="shared" si="103"/>
        <v>0</v>
      </c>
      <c r="Y127" s="34">
        <f t="shared" si="104"/>
        <v>0</v>
      </c>
      <c r="Z127" s="34">
        <f t="shared" si="105"/>
        <v>0</v>
      </c>
      <c r="AA127" s="34">
        <f t="shared" si="106"/>
        <v>0</v>
      </c>
      <c r="AB127" s="34">
        <f t="shared" si="107"/>
        <v>0</v>
      </c>
      <c r="AC127" s="34">
        <f t="shared" si="108"/>
        <v>0</v>
      </c>
      <c r="AD127" s="178" t="s">
        <v>92</v>
      </c>
    </row>
    <row r="128" spans="1:30" ht="12.75" customHeight="1" x14ac:dyDescent="0.2">
      <c r="A128" s="22" t="s">
        <v>174</v>
      </c>
      <c r="B128" s="212" t="s">
        <v>347</v>
      </c>
      <c r="C128" s="212"/>
      <c r="D128" s="10">
        <f>3*35</f>
        <v>105</v>
      </c>
      <c r="E128" s="11">
        <f t="shared" si="97"/>
        <v>0</v>
      </c>
      <c r="F128" s="78">
        <f t="shared" si="98"/>
        <v>0</v>
      </c>
      <c r="G128" s="99" t="s">
        <v>92</v>
      </c>
      <c r="H128" s="54">
        <f>+H94+H95</f>
        <v>0</v>
      </c>
      <c r="I128" s="113">
        <f t="shared" ref="I128:Q128" si="113">+I94+I95</f>
        <v>0</v>
      </c>
      <c r="J128" s="113">
        <f t="shared" si="113"/>
        <v>0</v>
      </c>
      <c r="K128" s="113">
        <f t="shared" si="113"/>
        <v>0</v>
      </c>
      <c r="L128" s="113">
        <f t="shared" si="113"/>
        <v>0</v>
      </c>
      <c r="M128" s="113">
        <f t="shared" si="113"/>
        <v>0</v>
      </c>
      <c r="N128" s="113">
        <f t="shared" si="113"/>
        <v>0</v>
      </c>
      <c r="O128" s="113">
        <f t="shared" si="113"/>
        <v>0</v>
      </c>
      <c r="P128" s="113">
        <f t="shared" si="113"/>
        <v>0</v>
      </c>
      <c r="Q128" s="114">
        <f t="shared" si="113"/>
        <v>0</v>
      </c>
      <c r="T128" s="34">
        <f t="shared" si="99"/>
        <v>0</v>
      </c>
      <c r="U128" s="34">
        <f t="shared" si="100"/>
        <v>0</v>
      </c>
      <c r="V128" s="34">
        <f t="shared" si="101"/>
        <v>0</v>
      </c>
      <c r="W128" s="34">
        <f t="shared" si="102"/>
        <v>0</v>
      </c>
      <c r="X128" s="34">
        <f t="shared" si="103"/>
        <v>0</v>
      </c>
      <c r="Y128" s="34">
        <f t="shared" si="104"/>
        <v>0</v>
      </c>
      <c r="Z128" s="34">
        <f t="shared" si="105"/>
        <v>0</v>
      </c>
      <c r="AA128" s="34">
        <f t="shared" si="106"/>
        <v>0</v>
      </c>
      <c r="AB128" s="34">
        <f t="shared" si="107"/>
        <v>0</v>
      </c>
      <c r="AC128" s="34">
        <f t="shared" si="108"/>
        <v>0</v>
      </c>
      <c r="AD128" s="178" t="s">
        <v>92</v>
      </c>
    </row>
    <row r="129" spans="1:30" ht="12.75" customHeight="1" x14ac:dyDescent="0.2">
      <c r="A129" s="22" t="s">
        <v>174</v>
      </c>
      <c r="B129" s="212" t="s">
        <v>348</v>
      </c>
      <c r="C129" s="212"/>
      <c r="D129" s="10">
        <f>2*35</f>
        <v>70</v>
      </c>
      <c r="E129" s="11">
        <f t="shared" si="97"/>
        <v>0</v>
      </c>
      <c r="F129" s="78">
        <f t="shared" si="98"/>
        <v>0</v>
      </c>
      <c r="G129" s="99" t="s">
        <v>92</v>
      </c>
      <c r="H129" s="168"/>
      <c r="I129" s="169"/>
      <c r="J129" s="169"/>
      <c r="K129" s="169"/>
      <c r="L129" s="169"/>
      <c r="M129" s="169"/>
      <c r="N129" s="169"/>
      <c r="O129" s="169"/>
      <c r="P129" s="169"/>
      <c r="Q129" s="170"/>
      <c r="T129" s="34">
        <f t="shared" si="99"/>
        <v>0</v>
      </c>
      <c r="U129" s="34">
        <f t="shared" si="100"/>
        <v>0</v>
      </c>
      <c r="V129" s="34">
        <f t="shared" si="101"/>
        <v>0</v>
      </c>
      <c r="W129" s="34">
        <f t="shared" si="102"/>
        <v>0</v>
      </c>
      <c r="X129" s="34">
        <f t="shared" si="103"/>
        <v>0</v>
      </c>
      <c r="Y129" s="34">
        <f t="shared" si="104"/>
        <v>0</v>
      </c>
      <c r="Z129" s="34">
        <f t="shared" si="105"/>
        <v>0</v>
      </c>
      <c r="AA129" s="34">
        <f t="shared" si="106"/>
        <v>0</v>
      </c>
      <c r="AB129" s="34">
        <f t="shared" si="107"/>
        <v>0</v>
      </c>
      <c r="AC129" s="34">
        <f t="shared" si="108"/>
        <v>0</v>
      </c>
      <c r="AD129" s="178" t="s">
        <v>92</v>
      </c>
    </row>
    <row r="130" spans="1:30" ht="12.75" customHeight="1" x14ac:dyDescent="0.2">
      <c r="A130" s="22" t="s">
        <v>174</v>
      </c>
      <c r="B130" s="212" t="s">
        <v>349</v>
      </c>
      <c r="C130" s="212"/>
      <c r="D130" s="10">
        <f>0.5*35</f>
        <v>17.5</v>
      </c>
      <c r="E130" s="11">
        <f t="shared" si="97"/>
        <v>0</v>
      </c>
      <c r="F130" s="78">
        <f t="shared" si="98"/>
        <v>0</v>
      </c>
      <c r="G130" s="99" t="s">
        <v>92</v>
      </c>
      <c r="H130" s="171"/>
      <c r="I130" s="172"/>
      <c r="J130" s="172"/>
      <c r="K130" s="172"/>
      <c r="L130" s="172"/>
      <c r="M130" s="172"/>
      <c r="N130" s="172"/>
      <c r="O130" s="172"/>
      <c r="P130" s="172"/>
      <c r="Q130" s="173"/>
      <c r="T130" s="34">
        <f t="shared" si="99"/>
        <v>0</v>
      </c>
      <c r="U130" s="34">
        <f t="shared" si="100"/>
        <v>0</v>
      </c>
      <c r="V130" s="34">
        <f t="shared" si="101"/>
        <v>0</v>
      </c>
      <c r="W130" s="34">
        <f t="shared" si="102"/>
        <v>0</v>
      </c>
      <c r="X130" s="34">
        <f t="shared" si="103"/>
        <v>0</v>
      </c>
      <c r="Y130" s="34">
        <f t="shared" si="104"/>
        <v>0</v>
      </c>
      <c r="Z130" s="34">
        <f t="shared" si="105"/>
        <v>0</v>
      </c>
      <c r="AA130" s="34">
        <f t="shared" si="106"/>
        <v>0</v>
      </c>
      <c r="AB130" s="34">
        <f t="shared" si="107"/>
        <v>0</v>
      </c>
      <c r="AC130" s="34">
        <f t="shared" si="108"/>
        <v>0</v>
      </c>
      <c r="AD130" s="178" t="s">
        <v>92</v>
      </c>
    </row>
    <row r="131" spans="1:30" ht="12.75" customHeight="1" x14ac:dyDescent="0.2">
      <c r="A131" s="22" t="s">
        <v>174</v>
      </c>
      <c r="B131" s="212" t="s">
        <v>350</v>
      </c>
      <c r="C131" s="212"/>
      <c r="D131" s="10">
        <f>1.75*35</f>
        <v>61.25</v>
      </c>
      <c r="E131" s="11">
        <f t="shared" si="97"/>
        <v>0</v>
      </c>
      <c r="F131" s="78">
        <f t="shared" si="98"/>
        <v>0</v>
      </c>
      <c r="G131" s="99" t="s">
        <v>92</v>
      </c>
      <c r="H131" s="171"/>
      <c r="I131" s="172"/>
      <c r="J131" s="172"/>
      <c r="K131" s="172"/>
      <c r="L131" s="172"/>
      <c r="M131" s="172"/>
      <c r="N131" s="172"/>
      <c r="O131" s="172"/>
      <c r="P131" s="172"/>
      <c r="Q131" s="173"/>
      <c r="T131" s="34">
        <f t="shared" si="99"/>
        <v>0</v>
      </c>
      <c r="U131" s="34">
        <f t="shared" si="100"/>
        <v>0</v>
      </c>
      <c r="V131" s="34">
        <f t="shared" si="101"/>
        <v>0</v>
      </c>
      <c r="W131" s="34">
        <f t="shared" si="102"/>
        <v>0</v>
      </c>
      <c r="X131" s="34">
        <f t="shared" si="103"/>
        <v>0</v>
      </c>
      <c r="Y131" s="34">
        <f t="shared" si="104"/>
        <v>0</v>
      </c>
      <c r="Z131" s="34">
        <f t="shared" si="105"/>
        <v>0</v>
      </c>
      <c r="AA131" s="34">
        <f t="shared" si="106"/>
        <v>0</v>
      </c>
      <c r="AB131" s="34">
        <f t="shared" si="107"/>
        <v>0</v>
      </c>
      <c r="AC131" s="34">
        <f t="shared" si="108"/>
        <v>0</v>
      </c>
      <c r="AD131" s="178" t="s">
        <v>92</v>
      </c>
    </row>
    <row r="132" spans="1:30" ht="12.75" customHeight="1" x14ac:dyDescent="0.2">
      <c r="A132" s="22" t="s">
        <v>174</v>
      </c>
      <c r="B132" s="212" t="s">
        <v>351</v>
      </c>
      <c r="C132" s="212"/>
      <c r="D132" s="10">
        <f>2.5*35</f>
        <v>87.5</v>
      </c>
      <c r="E132" s="11">
        <f t="shared" si="97"/>
        <v>0</v>
      </c>
      <c r="F132" s="78">
        <f t="shared" si="98"/>
        <v>0</v>
      </c>
      <c r="G132" s="99"/>
      <c r="H132" s="171"/>
      <c r="I132" s="172"/>
      <c r="J132" s="172"/>
      <c r="K132" s="172"/>
      <c r="L132" s="172"/>
      <c r="M132" s="172"/>
      <c r="N132" s="172"/>
      <c r="O132" s="172"/>
      <c r="P132" s="172"/>
      <c r="Q132" s="173"/>
      <c r="T132" s="34">
        <f t="shared" si="99"/>
        <v>0</v>
      </c>
      <c r="U132" s="34">
        <f t="shared" si="100"/>
        <v>0</v>
      </c>
      <c r="V132" s="34">
        <f t="shared" si="101"/>
        <v>0</v>
      </c>
      <c r="W132" s="34">
        <f t="shared" si="102"/>
        <v>0</v>
      </c>
      <c r="X132" s="34">
        <f t="shared" si="103"/>
        <v>0</v>
      </c>
      <c r="Y132" s="34">
        <f t="shared" si="104"/>
        <v>0</v>
      </c>
      <c r="Z132" s="34">
        <f t="shared" si="105"/>
        <v>0</v>
      </c>
      <c r="AA132" s="34">
        <f t="shared" si="106"/>
        <v>0</v>
      </c>
      <c r="AB132" s="34">
        <f t="shared" si="107"/>
        <v>0</v>
      </c>
      <c r="AC132" s="34">
        <f t="shared" si="108"/>
        <v>0</v>
      </c>
      <c r="AD132" s="178" t="s">
        <v>92</v>
      </c>
    </row>
    <row r="133" spans="1:30" ht="12.75" customHeight="1" thickBot="1" x14ac:dyDescent="0.25">
      <c r="A133" s="188" t="s">
        <v>174</v>
      </c>
      <c r="B133" s="266" t="s">
        <v>352</v>
      </c>
      <c r="C133" s="267"/>
      <c r="D133" s="189">
        <f>1*35</f>
        <v>35</v>
      </c>
      <c r="E133" s="190">
        <f t="shared" si="97"/>
        <v>0</v>
      </c>
      <c r="F133" s="187">
        <f t="shared" si="98"/>
        <v>0</v>
      </c>
      <c r="G133" s="99"/>
      <c r="H133" s="174"/>
      <c r="I133" s="175"/>
      <c r="J133" s="175"/>
      <c r="K133" s="175"/>
      <c r="L133" s="175"/>
      <c r="M133" s="175"/>
      <c r="N133" s="175"/>
      <c r="O133" s="175"/>
      <c r="P133" s="175"/>
      <c r="Q133" s="176"/>
      <c r="T133" s="34">
        <f t="shared" si="99"/>
        <v>0</v>
      </c>
      <c r="U133" s="34">
        <f t="shared" si="100"/>
        <v>0</v>
      </c>
      <c r="V133" s="34">
        <f t="shared" si="101"/>
        <v>0</v>
      </c>
      <c r="W133" s="34">
        <f t="shared" si="102"/>
        <v>0</v>
      </c>
      <c r="X133" s="34">
        <f t="shared" si="103"/>
        <v>0</v>
      </c>
      <c r="Y133" s="34">
        <f t="shared" si="104"/>
        <v>0</v>
      </c>
      <c r="Z133" s="34">
        <f t="shared" si="105"/>
        <v>0</v>
      </c>
      <c r="AA133" s="34">
        <f t="shared" si="106"/>
        <v>0</v>
      </c>
      <c r="AB133" s="34">
        <f t="shared" si="107"/>
        <v>0</v>
      </c>
      <c r="AC133" s="34">
        <f t="shared" si="108"/>
        <v>0</v>
      </c>
      <c r="AD133" s="178" t="s">
        <v>92</v>
      </c>
    </row>
    <row r="134" spans="1:30" ht="12.75" customHeight="1" thickBot="1" x14ac:dyDescent="0.25">
      <c r="A134" s="19" t="s">
        <v>14</v>
      </c>
      <c r="B134" s="8"/>
      <c r="C134" s="8"/>
      <c r="D134" s="8"/>
      <c r="E134" s="17"/>
      <c r="F134" s="102">
        <f>SUM(H134:Q134)</f>
        <v>0</v>
      </c>
      <c r="G134" s="97"/>
      <c r="H134" s="103">
        <f>T134</f>
        <v>0</v>
      </c>
      <c r="I134" s="103">
        <f t="shared" ref="I134:Q134" si="114">U134</f>
        <v>0</v>
      </c>
      <c r="J134" s="103">
        <f t="shared" si="114"/>
        <v>0</v>
      </c>
      <c r="K134" s="103">
        <f t="shared" si="114"/>
        <v>0</v>
      </c>
      <c r="L134" s="103">
        <f t="shared" si="114"/>
        <v>0</v>
      </c>
      <c r="M134" s="103">
        <f t="shared" si="114"/>
        <v>0</v>
      </c>
      <c r="N134" s="103">
        <f t="shared" si="114"/>
        <v>0</v>
      </c>
      <c r="O134" s="103">
        <f t="shared" si="114"/>
        <v>0</v>
      </c>
      <c r="P134" s="103">
        <f t="shared" si="114"/>
        <v>0</v>
      </c>
      <c r="Q134" s="103">
        <f t="shared" si="114"/>
        <v>0</v>
      </c>
      <c r="T134" s="182">
        <f t="shared" ref="T134" si="115">SUM(T102:T133)</f>
        <v>0</v>
      </c>
      <c r="U134" s="183">
        <f t="shared" ref="U134:AC134" si="116">SUM(U102:U133)</f>
        <v>0</v>
      </c>
      <c r="V134" s="183">
        <f t="shared" si="116"/>
        <v>0</v>
      </c>
      <c r="W134" s="183">
        <f t="shared" si="116"/>
        <v>0</v>
      </c>
      <c r="X134" s="183">
        <f t="shared" si="116"/>
        <v>0</v>
      </c>
      <c r="Y134" s="183">
        <f t="shared" si="116"/>
        <v>0</v>
      </c>
      <c r="Z134" s="183">
        <f t="shared" si="116"/>
        <v>0</v>
      </c>
      <c r="AA134" s="183">
        <f t="shared" si="116"/>
        <v>0</v>
      </c>
      <c r="AB134" s="183">
        <f t="shared" si="116"/>
        <v>0</v>
      </c>
      <c r="AC134" s="184">
        <f t="shared" si="116"/>
        <v>0</v>
      </c>
    </row>
    <row r="135" spans="1:30" ht="13.5" thickBot="1" x14ac:dyDescent="0.25">
      <c r="A135" s="8"/>
      <c r="B135" s="8"/>
      <c r="C135" s="8"/>
      <c r="D135" s="268" t="s">
        <v>117</v>
      </c>
      <c r="E135" s="268"/>
      <c r="F135" s="12"/>
      <c r="G135" s="97"/>
      <c r="H135" s="205">
        <f>+H134/35</f>
        <v>0</v>
      </c>
      <c r="I135" s="205">
        <f t="shared" ref="I135:Q135" si="117">+I134/35</f>
        <v>0</v>
      </c>
      <c r="J135" s="205">
        <f t="shared" si="117"/>
        <v>0</v>
      </c>
      <c r="K135" s="205">
        <f t="shared" si="117"/>
        <v>0</v>
      </c>
      <c r="L135" s="205">
        <f t="shared" si="117"/>
        <v>0</v>
      </c>
      <c r="M135" s="205">
        <f t="shared" si="117"/>
        <v>0</v>
      </c>
      <c r="N135" s="205">
        <f t="shared" si="117"/>
        <v>0</v>
      </c>
      <c r="O135" s="205">
        <f t="shared" si="117"/>
        <v>0</v>
      </c>
      <c r="P135" s="205">
        <f t="shared" si="117"/>
        <v>0</v>
      </c>
      <c r="Q135" s="205">
        <f t="shared" si="117"/>
        <v>0</v>
      </c>
    </row>
    <row r="136" spans="1:30" ht="12.75" customHeight="1" thickBot="1" x14ac:dyDescent="0.25">
      <c r="A136" s="280" t="s">
        <v>15</v>
      </c>
      <c r="B136" s="281"/>
      <c r="C136" s="281"/>
      <c r="D136" s="281"/>
      <c r="E136" s="281"/>
      <c r="F136" s="100">
        <f>F134+F99</f>
        <v>0</v>
      </c>
      <c r="G136" s="101"/>
      <c r="H136" s="132">
        <f>T136</f>
        <v>0</v>
      </c>
      <c r="I136" s="132">
        <f t="shared" ref="I136:Q136" si="118">U136</f>
        <v>0</v>
      </c>
      <c r="J136" s="132">
        <f t="shared" si="118"/>
        <v>0</v>
      </c>
      <c r="K136" s="132">
        <f t="shared" si="118"/>
        <v>0</v>
      </c>
      <c r="L136" s="132">
        <f t="shared" si="118"/>
        <v>0</v>
      </c>
      <c r="M136" s="132">
        <f t="shared" si="118"/>
        <v>0</v>
      </c>
      <c r="N136" s="132">
        <f t="shared" si="118"/>
        <v>0</v>
      </c>
      <c r="O136" s="132">
        <f t="shared" si="118"/>
        <v>0</v>
      </c>
      <c r="P136" s="132">
        <f t="shared" si="118"/>
        <v>0</v>
      </c>
      <c r="Q136" s="133">
        <f t="shared" si="118"/>
        <v>0</v>
      </c>
      <c r="T136" s="182">
        <f t="shared" ref="T136" si="119">T99+T134</f>
        <v>0</v>
      </c>
      <c r="U136" s="183">
        <f t="shared" ref="U136:AC136" si="120">U99+U134</f>
        <v>0</v>
      </c>
      <c r="V136" s="183">
        <f t="shared" si="120"/>
        <v>0</v>
      </c>
      <c r="W136" s="183">
        <f t="shared" si="120"/>
        <v>0</v>
      </c>
      <c r="X136" s="183">
        <f t="shared" si="120"/>
        <v>0</v>
      </c>
      <c r="Y136" s="183">
        <f t="shared" si="120"/>
        <v>0</v>
      </c>
      <c r="Z136" s="183">
        <f t="shared" si="120"/>
        <v>0</v>
      </c>
      <c r="AA136" s="183">
        <f t="shared" si="120"/>
        <v>0</v>
      </c>
      <c r="AB136" s="183">
        <f t="shared" si="120"/>
        <v>0</v>
      </c>
      <c r="AC136" s="184">
        <f t="shared" si="120"/>
        <v>0</v>
      </c>
    </row>
    <row r="137" spans="1:30" ht="12.75" customHeight="1" thickBot="1" x14ac:dyDescent="0.25">
      <c r="A137" s="13"/>
      <c r="B137" s="19"/>
      <c r="C137" s="20"/>
      <c r="D137" s="8"/>
      <c r="E137" s="17"/>
      <c r="F137" s="12"/>
      <c r="G137" s="97"/>
    </row>
    <row r="138" spans="1:30" ht="12.75" customHeight="1" x14ac:dyDescent="0.2">
      <c r="A138" s="220" t="s">
        <v>17</v>
      </c>
      <c r="B138" s="221"/>
      <c r="C138" s="221"/>
      <c r="D138" s="221"/>
      <c r="E138" s="221"/>
      <c r="F138" s="222"/>
      <c r="G138" s="97"/>
      <c r="H138" s="220" t="s">
        <v>83</v>
      </c>
      <c r="I138" s="221"/>
      <c r="J138" s="221"/>
      <c r="K138" s="221"/>
      <c r="L138" s="221"/>
      <c r="M138" s="221"/>
      <c r="N138" s="221"/>
      <c r="O138" s="221"/>
      <c r="P138" s="221"/>
      <c r="Q138" s="222"/>
    </row>
    <row r="139" spans="1:30" ht="25.5" customHeight="1" x14ac:dyDescent="0.2">
      <c r="A139" s="229" t="s">
        <v>9</v>
      </c>
      <c r="B139" s="230"/>
      <c r="C139" s="225"/>
      <c r="D139" s="225"/>
      <c r="E139" s="225"/>
      <c r="F139" s="226"/>
      <c r="G139" s="97"/>
      <c r="H139" s="46" t="str">
        <f>IF(H5="","",H5)</f>
        <v/>
      </c>
      <c r="I139" s="217"/>
      <c r="J139" s="218"/>
      <c r="K139" s="218"/>
      <c r="L139" s="218"/>
      <c r="M139" s="218"/>
      <c r="N139" s="218"/>
      <c r="O139" s="218"/>
      <c r="P139" s="218"/>
      <c r="Q139" s="219"/>
    </row>
    <row r="140" spans="1:30" ht="25.5" customHeight="1" x14ac:dyDescent="0.2">
      <c r="A140" s="231"/>
      <c r="B140" s="232"/>
      <c r="C140" s="227"/>
      <c r="D140" s="227"/>
      <c r="E140" s="227"/>
      <c r="F140" s="228"/>
      <c r="G140" s="97"/>
      <c r="H140" s="46" t="str">
        <f>IF(I5="","",I5)</f>
        <v/>
      </c>
      <c r="I140" s="217"/>
      <c r="J140" s="218"/>
      <c r="K140" s="218"/>
      <c r="L140" s="218"/>
      <c r="M140" s="218"/>
      <c r="N140" s="218"/>
      <c r="O140" s="218"/>
      <c r="P140" s="218"/>
      <c r="Q140" s="219"/>
    </row>
    <row r="141" spans="1:30" ht="25.5" customHeight="1" x14ac:dyDescent="0.2">
      <c r="A141" s="229" t="s">
        <v>79</v>
      </c>
      <c r="B141" s="230"/>
      <c r="C141" s="233"/>
      <c r="D141" s="233"/>
      <c r="E141" s="233"/>
      <c r="F141" s="234"/>
      <c r="G141" s="97"/>
      <c r="H141" s="46" t="str">
        <f>IF(J5="","",J5)</f>
        <v/>
      </c>
      <c r="I141" s="217"/>
      <c r="J141" s="218"/>
      <c r="K141" s="218"/>
      <c r="L141" s="218"/>
      <c r="M141" s="218"/>
      <c r="N141" s="218"/>
      <c r="O141" s="218"/>
      <c r="P141" s="218"/>
      <c r="Q141" s="219"/>
    </row>
    <row r="142" spans="1:30" ht="25.5" customHeight="1" x14ac:dyDescent="0.2">
      <c r="A142" s="231"/>
      <c r="B142" s="232"/>
      <c r="C142" s="235"/>
      <c r="D142" s="235"/>
      <c r="E142" s="235"/>
      <c r="F142" s="236"/>
      <c r="G142" s="97"/>
      <c r="H142" s="46" t="str">
        <f>IF(K5="","",K5)</f>
        <v/>
      </c>
      <c r="I142" s="217"/>
      <c r="J142" s="218"/>
      <c r="K142" s="218"/>
      <c r="L142" s="218"/>
      <c r="M142" s="218"/>
      <c r="N142" s="218"/>
      <c r="O142" s="218"/>
      <c r="P142" s="218"/>
      <c r="Q142" s="219"/>
    </row>
    <row r="143" spans="1:30" ht="25.5" customHeight="1" x14ac:dyDescent="0.2">
      <c r="A143" s="223" t="s">
        <v>143</v>
      </c>
      <c r="B143" s="224"/>
      <c r="C143" s="139"/>
      <c r="D143" s="130"/>
      <c r="E143" s="130"/>
      <c r="F143" s="131"/>
      <c r="G143" s="97"/>
      <c r="H143" s="46" t="str">
        <f>IF(L5="","",L5)</f>
        <v/>
      </c>
      <c r="I143" s="217"/>
      <c r="J143" s="218"/>
      <c r="K143" s="218"/>
      <c r="L143" s="218"/>
      <c r="M143" s="218"/>
      <c r="N143" s="218"/>
      <c r="O143" s="218"/>
      <c r="P143" s="218"/>
      <c r="Q143" s="219"/>
    </row>
    <row r="144" spans="1:30" ht="25.5" customHeight="1" x14ac:dyDescent="0.2">
      <c r="A144" s="138" t="s">
        <v>93</v>
      </c>
      <c r="B144" s="253"/>
      <c r="C144" s="253"/>
      <c r="D144" s="253"/>
      <c r="E144" s="253"/>
      <c r="F144" s="254"/>
      <c r="G144" s="97"/>
      <c r="H144" s="46" t="str">
        <f>IF(M5="","",M5)</f>
        <v/>
      </c>
      <c r="I144" s="217"/>
      <c r="J144" s="218"/>
      <c r="K144" s="218"/>
      <c r="L144" s="218"/>
      <c r="M144" s="218"/>
      <c r="N144" s="218"/>
      <c r="O144" s="218"/>
      <c r="P144" s="218"/>
      <c r="Q144" s="219"/>
    </row>
    <row r="145" spans="1:17" s="1" customFormat="1" ht="25.5" customHeight="1" x14ac:dyDescent="0.2">
      <c r="A145" s="288"/>
      <c r="B145" s="289"/>
      <c r="C145" s="289"/>
      <c r="D145" s="289"/>
      <c r="E145" s="289"/>
      <c r="F145" s="290"/>
      <c r="G145" s="97"/>
      <c r="H145" s="46" t="str">
        <f>IF(N5="","",N5)</f>
        <v/>
      </c>
      <c r="I145" s="217"/>
      <c r="J145" s="218"/>
      <c r="K145" s="218"/>
      <c r="L145" s="218"/>
      <c r="M145" s="218"/>
      <c r="N145" s="218"/>
      <c r="O145" s="218"/>
      <c r="P145" s="218"/>
      <c r="Q145" s="219"/>
    </row>
    <row r="146" spans="1:17" ht="25.5" customHeight="1" x14ac:dyDescent="0.2">
      <c r="A146" s="285"/>
      <c r="B146" s="286"/>
      <c r="C146" s="286"/>
      <c r="D146" s="286"/>
      <c r="E146" s="286"/>
      <c r="F146" s="287"/>
      <c r="G146" s="97"/>
      <c r="H146" s="46" t="str">
        <f>IF(O5="","",O5)</f>
        <v/>
      </c>
      <c r="I146" s="217"/>
      <c r="J146" s="218"/>
      <c r="K146" s="218"/>
      <c r="L146" s="218"/>
      <c r="M146" s="218"/>
      <c r="N146" s="218"/>
      <c r="O146" s="218"/>
      <c r="P146" s="218"/>
      <c r="Q146" s="219"/>
    </row>
    <row r="147" spans="1:17" ht="25.5" customHeight="1" x14ac:dyDescent="0.2">
      <c r="A147" s="285"/>
      <c r="B147" s="286"/>
      <c r="C147" s="286"/>
      <c r="D147" s="286"/>
      <c r="E147" s="286"/>
      <c r="F147" s="287"/>
      <c r="G147" s="97"/>
      <c r="H147" s="46" t="str">
        <f>IF(P5="","",P5)</f>
        <v/>
      </c>
      <c r="I147" s="217"/>
      <c r="J147" s="218"/>
      <c r="K147" s="218"/>
      <c r="L147" s="218"/>
      <c r="M147" s="218"/>
      <c r="N147" s="218"/>
      <c r="O147" s="218"/>
      <c r="P147" s="218"/>
      <c r="Q147" s="219"/>
    </row>
    <row r="148" spans="1:17" ht="25.5" customHeight="1" thickBot="1" x14ac:dyDescent="0.25">
      <c r="A148" s="282"/>
      <c r="B148" s="283"/>
      <c r="C148" s="283"/>
      <c r="D148" s="283"/>
      <c r="E148" s="283"/>
      <c r="F148" s="284"/>
      <c r="G148" s="97"/>
      <c r="H148" s="43" t="str">
        <f>IF(Q5="","",Q5)</f>
        <v/>
      </c>
      <c r="I148" s="277"/>
      <c r="J148" s="278"/>
      <c r="K148" s="278"/>
      <c r="L148" s="278"/>
      <c r="M148" s="278"/>
      <c r="N148" s="278"/>
      <c r="O148" s="278"/>
      <c r="P148" s="278"/>
      <c r="Q148" s="279"/>
    </row>
    <row r="149" spans="1:17" x14ac:dyDescent="0.2">
      <c r="G149" s="97"/>
    </row>
    <row r="150" spans="1:17" x14ac:dyDescent="0.2">
      <c r="A150" s="118"/>
      <c r="B150" s="120" t="s">
        <v>522</v>
      </c>
      <c r="C150" s="117"/>
      <c r="D150" s="117"/>
      <c r="E150" s="117"/>
      <c r="F150" s="2"/>
    </row>
    <row r="151" spans="1:17" x14ac:dyDescent="0.2">
      <c r="A151" s="118"/>
      <c r="B151" s="4" t="s">
        <v>152</v>
      </c>
      <c r="C151" s="4" t="s">
        <v>153</v>
      </c>
      <c r="E151" s="2"/>
      <c r="F151" s="2"/>
    </row>
    <row r="152" spans="1:17" x14ac:dyDescent="0.2">
      <c r="A152" s="119" t="s">
        <v>94</v>
      </c>
      <c r="B152" s="155" t="s">
        <v>0</v>
      </c>
      <c r="C152" s="212" t="s">
        <v>503</v>
      </c>
      <c r="D152" s="213"/>
      <c r="E152" s="213"/>
      <c r="F152" s="213"/>
      <c r="G152" s="2"/>
    </row>
    <row r="153" spans="1:17" x14ac:dyDescent="0.2">
      <c r="A153" s="119" t="s">
        <v>513</v>
      </c>
      <c r="B153" s="155" t="s">
        <v>169</v>
      </c>
      <c r="C153" s="207" t="s">
        <v>504</v>
      </c>
      <c r="D153" s="208"/>
      <c r="E153" s="208"/>
      <c r="F153" s="209"/>
      <c r="G153" s="2"/>
    </row>
    <row r="154" spans="1:17" x14ac:dyDescent="0.2">
      <c r="A154" s="119" t="s">
        <v>514</v>
      </c>
      <c r="B154" s="155" t="s">
        <v>505</v>
      </c>
      <c r="C154" s="207" t="s">
        <v>506</v>
      </c>
      <c r="D154" s="210"/>
      <c r="E154" s="210"/>
      <c r="F154" s="211"/>
      <c r="G154" s="2"/>
    </row>
    <row r="155" spans="1:17" x14ac:dyDescent="0.2">
      <c r="A155" s="119" t="s">
        <v>515</v>
      </c>
      <c r="B155" s="155" t="s">
        <v>179</v>
      </c>
      <c r="C155" s="207" t="s">
        <v>507</v>
      </c>
      <c r="D155" s="210"/>
      <c r="E155" s="210"/>
      <c r="F155" s="211"/>
      <c r="G155" s="2"/>
    </row>
    <row r="156" spans="1:17" x14ac:dyDescent="0.2">
      <c r="A156" s="119" t="s">
        <v>516</v>
      </c>
      <c r="B156" s="155" t="s">
        <v>115</v>
      </c>
      <c r="C156" s="207" t="s">
        <v>508</v>
      </c>
      <c r="D156" s="210"/>
      <c r="E156" s="210"/>
      <c r="F156" s="211"/>
      <c r="G156" s="2"/>
    </row>
    <row r="157" spans="1:17" x14ac:dyDescent="0.2">
      <c r="A157" s="119" t="s">
        <v>517</v>
      </c>
      <c r="B157" s="155" t="s">
        <v>116</v>
      </c>
      <c r="C157" s="207" t="s">
        <v>508</v>
      </c>
      <c r="D157" s="210"/>
      <c r="E157" s="210"/>
      <c r="F157" s="211"/>
      <c r="G157" s="2"/>
    </row>
    <row r="158" spans="1:17" x14ac:dyDescent="0.2">
      <c r="A158" s="119" t="s">
        <v>518</v>
      </c>
      <c r="B158" s="155" t="s">
        <v>509</v>
      </c>
      <c r="C158" s="207" t="s">
        <v>510</v>
      </c>
      <c r="D158" s="210"/>
      <c r="E158" s="210"/>
      <c r="F158" s="211"/>
      <c r="G158" s="2"/>
    </row>
    <row r="159" spans="1:17" x14ac:dyDescent="0.2">
      <c r="A159" s="119" t="s">
        <v>519</v>
      </c>
      <c r="B159" s="155" t="s">
        <v>509</v>
      </c>
      <c r="C159" s="207" t="s">
        <v>511</v>
      </c>
      <c r="D159" s="210"/>
      <c r="E159" s="210"/>
      <c r="F159" s="211"/>
      <c r="G159" s="2"/>
    </row>
    <row r="160" spans="1:17" x14ac:dyDescent="0.2">
      <c r="A160" s="119" t="s">
        <v>520</v>
      </c>
      <c r="B160" s="155" t="s">
        <v>509</v>
      </c>
      <c r="C160" s="207" t="s">
        <v>512</v>
      </c>
      <c r="D160" s="210"/>
      <c r="E160" s="210"/>
      <c r="F160" s="211"/>
      <c r="G160" s="2"/>
    </row>
    <row r="161" spans="1:7" x14ac:dyDescent="0.2">
      <c r="A161" s="119"/>
      <c r="B161" s="155"/>
      <c r="C161" s="207"/>
      <c r="D161" s="208"/>
      <c r="E161" s="208"/>
      <c r="F161" s="209"/>
      <c r="G161" s="2"/>
    </row>
    <row r="162" spans="1:7" x14ac:dyDescent="0.2">
      <c r="A162" s="119"/>
      <c r="B162"/>
      <c r="C162"/>
      <c r="D162"/>
      <c r="E162"/>
      <c r="F162"/>
    </row>
    <row r="163" spans="1:7" x14ac:dyDescent="0.2">
      <c r="A163" s="119"/>
      <c r="B163"/>
      <c r="C163"/>
      <c r="D163"/>
      <c r="E163"/>
      <c r="F163"/>
    </row>
    <row r="164" spans="1:7" x14ac:dyDescent="0.2">
      <c r="A164" s="119"/>
      <c r="B164" s="118"/>
      <c r="C164" s="275"/>
      <c r="D164" s="276"/>
      <c r="E164" s="276"/>
      <c r="F164" s="276"/>
    </row>
    <row r="165" spans="1:7" x14ac:dyDescent="0.2">
      <c r="A165" s="119"/>
      <c r="B165" s="118"/>
    </row>
    <row r="166" spans="1:7" x14ac:dyDescent="0.2">
      <c r="A166" s="119"/>
      <c r="B166" s="118"/>
    </row>
    <row r="167" spans="1:7" x14ac:dyDescent="0.2">
      <c r="A167" s="119"/>
      <c r="B167" s="118"/>
    </row>
    <row r="168" spans="1:7" x14ac:dyDescent="0.2">
      <c r="A168" s="119"/>
      <c r="B168" s="118"/>
    </row>
    <row r="169" spans="1:7" x14ac:dyDescent="0.2">
      <c r="A169" s="119"/>
      <c r="B169" s="118"/>
    </row>
    <row r="170" spans="1:7" x14ac:dyDescent="0.2">
      <c r="A170" s="119"/>
      <c r="B170" s="118"/>
    </row>
    <row r="171" spans="1:7" x14ac:dyDescent="0.2">
      <c r="A171" s="119"/>
      <c r="B171" s="118"/>
    </row>
    <row r="172" spans="1:7" x14ac:dyDescent="0.2">
      <c r="A172" s="119"/>
      <c r="B172" s="118"/>
    </row>
    <row r="173" spans="1:7" x14ac:dyDescent="0.2">
      <c r="A173" s="119"/>
      <c r="B173" s="118"/>
    </row>
    <row r="174" spans="1:7" x14ac:dyDescent="0.2">
      <c r="A174" s="119"/>
      <c r="B174" s="118"/>
    </row>
    <row r="175" spans="1:7" x14ac:dyDescent="0.2">
      <c r="A175" s="119"/>
      <c r="B175" s="118"/>
    </row>
    <row r="176" spans="1:7" x14ac:dyDescent="0.2">
      <c r="B176" s="118"/>
    </row>
    <row r="177" spans="2:2" x14ac:dyDescent="0.2">
      <c r="B177" s="118"/>
    </row>
    <row r="178" spans="2:2" x14ac:dyDescent="0.2">
      <c r="B178" s="118"/>
    </row>
    <row r="179" spans="2:2" x14ac:dyDescent="0.2">
      <c r="B179" s="118"/>
    </row>
    <row r="180" spans="2:2" x14ac:dyDescent="0.2">
      <c r="B180" s="150"/>
    </row>
    <row r="181" spans="2:2" x14ac:dyDescent="0.2">
      <c r="B181" s="150"/>
    </row>
    <row r="182" spans="2:2" x14ac:dyDescent="0.2">
      <c r="B182" s="118"/>
    </row>
    <row r="183" spans="2:2" x14ac:dyDescent="0.2">
      <c r="B183" s="118"/>
    </row>
    <row r="184" spans="2:2" x14ac:dyDescent="0.2">
      <c r="B184" s="118"/>
    </row>
    <row r="185" spans="2:2" x14ac:dyDescent="0.2">
      <c r="B185" s="118"/>
    </row>
  </sheetData>
  <sheetProtection algorithmName="SHA-512" hashValue="kj4I7vgkAFaKcKBh5DFRiOqCMXMCh8GBHPiI7pSsaIviFI7vgfxbbd5NTRbQzU3tHx3dPf1u0HO2FAx1N7SOYw==" saltValue="dltVDFdKps4PVYaq8IOUtg==" spinCount="100000" sheet="1" objects="1" scenarios="1" selectLockedCells="1"/>
  <protectedRanges>
    <protectedRange sqref="H5:Q6" name="Range6"/>
    <protectedRange sqref="A88:C88" name="Range3_2"/>
    <protectedRange sqref="A62:A63" name="Range3_2_1"/>
    <protectedRange sqref="H133:Q133" name="Range4_2_1"/>
    <protectedRange sqref="H133:Q133" name="Range5_2_1"/>
    <protectedRange sqref="B47:C48" name="Range3_2_2"/>
  </protectedRanges>
  <sortState ref="A88:AD97">
    <sortCondition ref="A88:A97"/>
  </sortState>
  <mergeCells count="163">
    <mergeCell ref="C161:F161"/>
    <mergeCell ref="C164:F164"/>
    <mergeCell ref="I148:Q148"/>
    <mergeCell ref="A136:E136"/>
    <mergeCell ref="B54:C54"/>
    <mergeCell ref="B51:C51"/>
    <mergeCell ref="B61:C61"/>
    <mergeCell ref="B90:C90"/>
    <mergeCell ref="B131:C131"/>
    <mergeCell ref="B129:C129"/>
    <mergeCell ref="A148:F148"/>
    <mergeCell ref="A147:F147"/>
    <mergeCell ref="A146:F146"/>
    <mergeCell ref="A145:F145"/>
    <mergeCell ref="B114:C114"/>
    <mergeCell ref="B93:C93"/>
    <mergeCell ref="B97:C97"/>
    <mergeCell ref="B126:C126"/>
    <mergeCell ref="B127:C127"/>
    <mergeCell ref="A117:Q117"/>
    <mergeCell ref="B88:C88"/>
    <mergeCell ref="B130:C130"/>
    <mergeCell ref="B96:C96"/>
    <mergeCell ref="B68:C68"/>
    <mergeCell ref="A1:C1"/>
    <mergeCell ref="E3:K3"/>
    <mergeCell ref="I143:Q143"/>
    <mergeCell ref="B115:C115"/>
    <mergeCell ref="B125:C125"/>
    <mergeCell ref="B101:C101"/>
    <mergeCell ref="B122:C122"/>
    <mergeCell ref="B123:C123"/>
    <mergeCell ref="B124:C124"/>
    <mergeCell ref="B133:C133"/>
    <mergeCell ref="D135:E135"/>
    <mergeCell ref="A120:Q120"/>
    <mergeCell ref="I140:Q140"/>
    <mergeCell ref="I141:Q141"/>
    <mergeCell ref="E5:F5"/>
    <mergeCell ref="E6:F6"/>
    <mergeCell ref="E7:F7"/>
    <mergeCell ref="E4:F4"/>
    <mergeCell ref="B71:C71"/>
    <mergeCell ref="B72:C72"/>
    <mergeCell ref="B75:C75"/>
    <mergeCell ref="B76:C76"/>
    <mergeCell ref="B104:C104"/>
    <mergeCell ref="B105:C105"/>
    <mergeCell ref="I142:Q142"/>
    <mergeCell ref="B144:F144"/>
    <mergeCell ref="B106:C106"/>
    <mergeCell ref="B107:C107"/>
    <mergeCell ref="B108:C108"/>
    <mergeCell ref="B77:C77"/>
    <mergeCell ref="B79:C79"/>
    <mergeCell ref="B78:C78"/>
    <mergeCell ref="B62:C62"/>
    <mergeCell ref="B103:C103"/>
    <mergeCell ref="B112:C112"/>
    <mergeCell ref="B109:C109"/>
    <mergeCell ref="B92:C92"/>
    <mergeCell ref="B102:C102"/>
    <mergeCell ref="B98:C98"/>
    <mergeCell ref="B13:C13"/>
    <mergeCell ref="B14:C14"/>
    <mergeCell ref="B15:C15"/>
    <mergeCell ref="B16:C16"/>
    <mergeCell ref="B73:C73"/>
    <mergeCell ref="B74:C74"/>
    <mergeCell ref="B17:C17"/>
    <mergeCell ref="B18:C18"/>
    <mergeCell ref="B66:C66"/>
    <mergeCell ref="B65:C65"/>
    <mergeCell ref="B19:C19"/>
    <mergeCell ref="B20:C20"/>
    <mergeCell ref="B21:C21"/>
    <mergeCell ref="B22:C22"/>
    <mergeCell ref="B27:C27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E2:K2"/>
    <mergeCell ref="B25:C25"/>
    <mergeCell ref="B26:C26"/>
    <mergeCell ref="B10:C10"/>
    <mergeCell ref="B81:C81"/>
    <mergeCell ref="B59:C59"/>
    <mergeCell ref="B60:C60"/>
    <mergeCell ref="B57:C57"/>
    <mergeCell ref="B58:C58"/>
    <mergeCell ref="B50:C50"/>
    <mergeCell ref="B12:C12"/>
    <mergeCell ref="B42:C42"/>
    <mergeCell ref="B23:C23"/>
    <mergeCell ref="B24:C24"/>
    <mergeCell ref="B32:C32"/>
    <mergeCell ref="B33:C33"/>
    <mergeCell ref="A8:B8"/>
    <mergeCell ref="B64:C64"/>
    <mergeCell ref="B45:C45"/>
    <mergeCell ref="B49:C49"/>
    <mergeCell ref="B46:C46"/>
    <mergeCell ref="B43:C43"/>
    <mergeCell ref="B44:C44"/>
    <mergeCell ref="B11:C11"/>
    <mergeCell ref="B41:C41"/>
    <mergeCell ref="B31:C31"/>
    <mergeCell ref="B91:C91"/>
    <mergeCell ref="B89:C89"/>
    <mergeCell ref="B111:C111"/>
    <mergeCell ref="B95:C95"/>
    <mergeCell ref="A86:Q86"/>
    <mergeCell ref="B52:C52"/>
    <mergeCell ref="B110:C110"/>
    <mergeCell ref="B67:C67"/>
    <mergeCell ref="A83:Q83"/>
    <mergeCell ref="B53:C53"/>
    <mergeCell ref="B55:C55"/>
    <mergeCell ref="B56:C56"/>
    <mergeCell ref="B69:C69"/>
    <mergeCell ref="B70:C70"/>
    <mergeCell ref="B48:C48"/>
    <mergeCell ref="B47:C47"/>
    <mergeCell ref="E1:K1"/>
    <mergeCell ref="A3:B3"/>
    <mergeCell ref="I145:Q145"/>
    <mergeCell ref="I146:Q146"/>
    <mergeCell ref="I147:Q147"/>
    <mergeCell ref="H138:Q138"/>
    <mergeCell ref="I139:Q139"/>
    <mergeCell ref="I144:Q144"/>
    <mergeCell ref="A143:B143"/>
    <mergeCell ref="C139:F140"/>
    <mergeCell ref="A138:F138"/>
    <mergeCell ref="A141:B142"/>
    <mergeCell ref="A139:B140"/>
    <mergeCell ref="C141:F142"/>
    <mergeCell ref="B128:C128"/>
    <mergeCell ref="B63:C63"/>
    <mergeCell ref="B80:C80"/>
    <mergeCell ref="A4:B4"/>
    <mergeCell ref="A5:B5"/>
    <mergeCell ref="A6:B6"/>
    <mergeCell ref="A7:B7"/>
    <mergeCell ref="B113:C113"/>
    <mergeCell ref="B94:C94"/>
    <mergeCell ref="B30:C30"/>
    <mergeCell ref="C153:F153"/>
    <mergeCell ref="C154:F154"/>
    <mergeCell ref="C155:F155"/>
    <mergeCell ref="C156:F156"/>
    <mergeCell ref="C157:F157"/>
    <mergeCell ref="C158:F158"/>
    <mergeCell ref="C159:F159"/>
    <mergeCell ref="C160:F160"/>
    <mergeCell ref="B132:C132"/>
    <mergeCell ref="C152:F152"/>
  </mergeCells>
  <phoneticPr fontId="0" type="noConversion"/>
  <printOptions horizontalCentered="1"/>
  <pageMargins left="0.2" right="0.2" top="0" bottom="0" header="0.24" footer="0.23"/>
  <pageSetup scale="60" fitToHeight="2" orientation="landscape" r:id="rId1"/>
  <headerFooter alignWithMargins="0">
    <oddFooter>&amp;CPage &amp;P of &amp;N</oddFooter>
  </headerFooter>
  <rowBreaks count="2" manualBreakCount="2">
    <brk id="76" max="16" man="1"/>
    <brk id="100" max="16" man="1"/>
  </rowBreaks>
  <ignoredErrors>
    <ignoredError sqref="I7:Q7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zoomScale="91" zoomScaleNormal="91" workbookViewId="0">
      <pane ySplit="28" topLeftCell="A29" activePane="bottomLeft" state="frozen"/>
      <selection pane="bottomLeft" activeCell="B4" sqref="B4"/>
    </sheetView>
  </sheetViews>
  <sheetFormatPr defaultColWidth="9.140625" defaultRowHeight="12.75" x14ac:dyDescent="0.2"/>
  <cols>
    <col min="1" max="1" width="6" style="60" bestFit="1" customWidth="1"/>
    <col min="2" max="2" width="10.7109375" style="1" customWidth="1"/>
    <col min="3" max="3" width="9.140625" style="1" bestFit="1"/>
    <col min="4" max="4" width="8.7109375" style="60" bestFit="1" customWidth="1"/>
    <col min="5" max="5" width="28.7109375" style="1" customWidth="1"/>
    <col min="6" max="6" width="34.7109375" style="1" customWidth="1"/>
    <col min="7" max="7" width="23.7109375" style="1" customWidth="1"/>
    <col min="8" max="8" width="11.28515625" style="1" bestFit="1" customWidth="1"/>
    <col min="9" max="9" width="9.85546875" style="1" bestFit="1" customWidth="1"/>
    <col min="10" max="11" width="9.85546875" style="1" customWidth="1"/>
    <col min="12" max="12" width="6.42578125" style="1" bestFit="1" customWidth="1"/>
    <col min="13" max="13" width="42.7109375" style="1" customWidth="1"/>
    <col min="14" max="14" width="4" style="1" customWidth="1"/>
    <col min="15" max="15" width="10.7109375" style="1" customWidth="1"/>
    <col min="16" max="16384" width="9.140625" style="1"/>
  </cols>
  <sheetData>
    <row r="1" spans="1:15" s="2" customFormat="1" ht="18" x14ac:dyDescent="0.25">
      <c r="A1" s="293" t="s">
        <v>42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3" spans="1:15" ht="33.75" x14ac:dyDescent="0.2">
      <c r="A3" s="23" t="s">
        <v>18</v>
      </c>
      <c r="B3" s="23" t="str">
        <f>'IF Repair Reimbursement'!E5</f>
        <v>Container Number</v>
      </c>
      <c r="C3" s="23" t="str">
        <f>'IF Repair Reimbursement'!A3</f>
        <v>Date Submitted</v>
      </c>
      <c r="D3" s="23" t="str">
        <f>'IF Repair Reimbursement'!A4</f>
        <v>Market Number</v>
      </c>
      <c r="E3" s="23" t="str">
        <f>'IF Repair Reimbursement'!A5</f>
        <v>Market Location</v>
      </c>
      <c r="F3" s="23" t="str">
        <f>'IF Repair Reimbursement'!A6</f>
        <v>Market Legal Name</v>
      </c>
      <c r="G3" s="23" t="str">
        <f>'IF Repair Reimbursement'!A7</f>
        <v>Submitted By</v>
      </c>
      <c r="H3" s="23" t="s">
        <v>44</v>
      </c>
      <c r="I3" s="23" t="s">
        <v>10</v>
      </c>
      <c r="J3" s="23" t="s">
        <v>23</v>
      </c>
      <c r="K3" s="23" t="s">
        <v>24</v>
      </c>
      <c r="L3" s="23" t="s">
        <v>21</v>
      </c>
      <c r="M3" s="23" t="s">
        <v>22</v>
      </c>
    </row>
    <row r="4" spans="1:15" x14ac:dyDescent="0.2">
      <c r="A4" s="94">
        <v>1</v>
      </c>
      <c r="B4" s="35" t="str">
        <f>'IF Repair Reimbursement'!H139</f>
        <v/>
      </c>
      <c r="C4" s="36" t="str">
        <f>IF('IF Repair Reimbursement'!$C$3="(Type in Date Here)","",'IF Repair Reimbursement'!$C$3)</f>
        <v/>
      </c>
      <c r="D4" s="95" t="str">
        <f>IF('IF Repair Reimbursement'!$C$4="(Type in Market #)","",'IF Repair Reimbursement'!$C$4)</f>
        <v/>
      </c>
      <c r="E4" s="37" t="str">
        <f>IF('IF Repair Reimbursement'!$C$5="(Auto-populates after Mkt # is entered)","",'IF Repair Reimbursement'!$C$5)</f>
        <v/>
      </c>
      <c r="F4" s="37" t="str">
        <f>IF('IF Repair Reimbursement'!$C$6="(Auto-populates after Mkt # is entered)","",'IF Repair Reimbursement'!$C$6)</f>
        <v/>
      </c>
      <c r="G4" s="37" t="str">
        <f>IF('IF Repair Reimbursement'!$C$7="(Type in First and Last Name)","",'IF Repair Reimbursement'!$C$7)</f>
        <v/>
      </c>
      <c r="H4" s="140"/>
      <c r="I4" s="141"/>
      <c r="J4" s="142"/>
      <c r="K4" s="142"/>
      <c r="L4" s="141"/>
      <c r="M4" s="143"/>
      <c r="O4" s="38">
        <f>'IF Repair Reimbursement'!H136</f>
        <v>0</v>
      </c>
    </row>
    <row r="5" spans="1:15" x14ac:dyDescent="0.2">
      <c r="A5" s="94">
        <v>2</v>
      </c>
      <c r="B5" s="35" t="str">
        <f>'IF Repair Reimbursement'!H140</f>
        <v/>
      </c>
      <c r="C5" s="36" t="str">
        <f>IF('IF Repair Reimbursement'!$C$3="(Type in Date Here)","",'IF Repair Reimbursement'!$C$3)</f>
        <v/>
      </c>
      <c r="D5" s="95" t="str">
        <f>IF('IF Repair Reimbursement'!$C$4="(Type in Market #)","",'IF Repair Reimbursement'!$C$4)</f>
        <v/>
      </c>
      <c r="E5" s="37" t="str">
        <f>IF('IF Repair Reimbursement'!$C$5="(Auto-populates after Mkt # is entered)","",'IF Repair Reimbursement'!$C$5)</f>
        <v/>
      </c>
      <c r="F5" s="37" t="str">
        <f>IF('IF Repair Reimbursement'!$C$6="(Auto-populates after Mkt # is entered)","",'IF Repair Reimbursement'!$C$6)</f>
        <v/>
      </c>
      <c r="G5" s="37" t="str">
        <f>IF('IF Repair Reimbursement'!$C$7="(Type in First and Last Name)","",'IF Repair Reimbursement'!$C$7)</f>
        <v/>
      </c>
      <c r="H5" s="140"/>
      <c r="I5" s="141"/>
      <c r="J5" s="142"/>
      <c r="K5" s="142"/>
      <c r="L5" s="141"/>
      <c r="M5" s="143"/>
      <c r="O5" s="38">
        <f>'IF Repair Reimbursement'!I136</f>
        <v>0</v>
      </c>
    </row>
    <row r="6" spans="1:15" x14ac:dyDescent="0.2">
      <c r="A6" s="94">
        <v>3</v>
      </c>
      <c r="B6" s="35" t="str">
        <f>'IF Repair Reimbursement'!H141</f>
        <v/>
      </c>
      <c r="C6" s="36" t="str">
        <f>IF('IF Repair Reimbursement'!$C$3="(Type in Date Here)","",'IF Repair Reimbursement'!$C$3)</f>
        <v/>
      </c>
      <c r="D6" s="95" t="str">
        <f>IF('IF Repair Reimbursement'!$C$4="(Type in Market #)","",'IF Repair Reimbursement'!$C$4)</f>
        <v/>
      </c>
      <c r="E6" s="37" t="str">
        <f>IF('IF Repair Reimbursement'!$C$5="(Auto-populates after Mkt # is entered)","",'IF Repair Reimbursement'!$C$5)</f>
        <v/>
      </c>
      <c r="F6" s="37" t="str">
        <f>IF('IF Repair Reimbursement'!$C$6="(Auto-populates after Mkt # is entered)","",'IF Repair Reimbursement'!$C$6)</f>
        <v/>
      </c>
      <c r="G6" s="37" t="str">
        <f>IF('IF Repair Reimbursement'!$C$7="(Type in First and Last Name)","",'IF Repair Reimbursement'!$C$7)</f>
        <v/>
      </c>
      <c r="H6" s="140"/>
      <c r="I6" s="141"/>
      <c r="J6" s="142"/>
      <c r="K6" s="142"/>
      <c r="L6" s="141"/>
      <c r="M6" s="143"/>
      <c r="O6" s="38">
        <f>'IF Repair Reimbursement'!J136</f>
        <v>0</v>
      </c>
    </row>
    <row r="7" spans="1:15" x14ac:dyDescent="0.2">
      <c r="A7" s="94">
        <v>4</v>
      </c>
      <c r="B7" s="35" t="str">
        <f>'IF Repair Reimbursement'!H142</f>
        <v/>
      </c>
      <c r="C7" s="36" t="str">
        <f>IF('IF Repair Reimbursement'!$C$3="(Type in Date Here)","",'IF Repair Reimbursement'!$C$3)</f>
        <v/>
      </c>
      <c r="D7" s="95" t="str">
        <f>IF('IF Repair Reimbursement'!$C$4="(Type in Market #)","",'IF Repair Reimbursement'!$C$4)</f>
        <v/>
      </c>
      <c r="E7" s="37" t="str">
        <f>IF('IF Repair Reimbursement'!$C$5="(Auto-populates after Mkt # is entered)","",'IF Repair Reimbursement'!$C$5)</f>
        <v/>
      </c>
      <c r="F7" s="37" t="str">
        <f>IF('IF Repair Reimbursement'!$C$6="(Auto-populates after Mkt # is entered)","",'IF Repair Reimbursement'!$C$6)</f>
        <v/>
      </c>
      <c r="G7" s="37" t="str">
        <f>IF('IF Repair Reimbursement'!$C$7="(Type in First and Last Name)","",'IF Repair Reimbursement'!$C$7)</f>
        <v/>
      </c>
      <c r="H7" s="140"/>
      <c r="I7" s="141"/>
      <c r="J7" s="142"/>
      <c r="K7" s="142"/>
      <c r="L7" s="141"/>
      <c r="M7" s="143"/>
      <c r="O7" s="38">
        <f>'IF Repair Reimbursement'!K136</f>
        <v>0</v>
      </c>
    </row>
    <row r="8" spans="1:15" x14ac:dyDescent="0.2">
      <c r="A8" s="94">
        <v>5</v>
      </c>
      <c r="B8" s="35" t="str">
        <f>'IF Repair Reimbursement'!H143</f>
        <v/>
      </c>
      <c r="C8" s="36" t="str">
        <f>IF('IF Repair Reimbursement'!$C$3="(Type in Date Here)","",'IF Repair Reimbursement'!$C$3)</f>
        <v/>
      </c>
      <c r="D8" s="95" t="str">
        <f>IF('IF Repair Reimbursement'!$C$4="(Type in Market #)","",'IF Repair Reimbursement'!$C$4)</f>
        <v/>
      </c>
      <c r="E8" s="37" t="str">
        <f>IF('IF Repair Reimbursement'!$C$5="(Auto-populates after Mkt # is entered)","",'IF Repair Reimbursement'!$C$5)</f>
        <v/>
      </c>
      <c r="F8" s="37" t="str">
        <f>IF('IF Repair Reimbursement'!$C$6="(Auto-populates after Mkt # is entered)","",'IF Repair Reimbursement'!$C$6)</f>
        <v/>
      </c>
      <c r="G8" s="37" t="str">
        <f>IF('IF Repair Reimbursement'!$C$7="(Type in First and Last Name)","",'IF Repair Reimbursement'!$C$7)</f>
        <v/>
      </c>
      <c r="H8" s="140"/>
      <c r="I8" s="141"/>
      <c r="J8" s="142"/>
      <c r="K8" s="142"/>
      <c r="L8" s="141"/>
      <c r="M8" s="143"/>
      <c r="O8" s="38">
        <f>'IF Repair Reimbursement'!L136</f>
        <v>0</v>
      </c>
    </row>
    <row r="9" spans="1:15" x14ac:dyDescent="0.2">
      <c r="A9" s="94">
        <v>6</v>
      </c>
      <c r="B9" s="35" t="str">
        <f>'IF Repair Reimbursement'!H144</f>
        <v/>
      </c>
      <c r="C9" s="36" t="str">
        <f>IF('IF Repair Reimbursement'!$C$3="(Type in Date Here)","",'IF Repair Reimbursement'!$C$3)</f>
        <v/>
      </c>
      <c r="D9" s="95" t="str">
        <f>IF('IF Repair Reimbursement'!$C$4="(Type in Market #)","",'IF Repair Reimbursement'!$C$4)</f>
        <v/>
      </c>
      <c r="E9" s="37" t="str">
        <f>IF('IF Repair Reimbursement'!$C$5="(Auto-populates after Mkt # is entered)","",'IF Repair Reimbursement'!$C$5)</f>
        <v/>
      </c>
      <c r="F9" s="37" t="str">
        <f>IF('IF Repair Reimbursement'!$C$6="(Auto-populates after Mkt # is entered)","",'IF Repair Reimbursement'!$C$6)</f>
        <v/>
      </c>
      <c r="G9" s="37" t="str">
        <f>IF('IF Repair Reimbursement'!$C$7="(Type in First and Last Name)","",'IF Repair Reimbursement'!$C$7)</f>
        <v/>
      </c>
      <c r="H9" s="140"/>
      <c r="I9" s="141"/>
      <c r="J9" s="142"/>
      <c r="K9" s="142"/>
      <c r="L9" s="141"/>
      <c r="M9" s="143"/>
      <c r="O9" s="38">
        <f>'IF Repair Reimbursement'!M136</f>
        <v>0</v>
      </c>
    </row>
    <row r="10" spans="1:15" x14ac:dyDescent="0.2">
      <c r="A10" s="94">
        <v>7</v>
      </c>
      <c r="B10" s="35" t="str">
        <f>'IF Repair Reimbursement'!H145</f>
        <v/>
      </c>
      <c r="C10" s="36" t="str">
        <f>IF('IF Repair Reimbursement'!$C$3="(Type in Date Here)","",'IF Repair Reimbursement'!$C$3)</f>
        <v/>
      </c>
      <c r="D10" s="95" t="str">
        <f>IF('IF Repair Reimbursement'!$C$4="(Type in Market #)","",'IF Repair Reimbursement'!$C$4)</f>
        <v/>
      </c>
      <c r="E10" s="37" t="str">
        <f>IF('IF Repair Reimbursement'!$C$5="(Auto-populates after Mkt # is entered)","",'IF Repair Reimbursement'!$C$5)</f>
        <v/>
      </c>
      <c r="F10" s="37" t="str">
        <f>IF('IF Repair Reimbursement'!$C$6="(Auto-populates after Mkt # is entered)","",'IF Repair Reimbursement'!$C$6)</f>
        <v/>
      </c>
      <c r="G10" s="37" t="str">
        <f>IF('IF Repair Reimbursement'!$C$7="(Type in First and Last Name)","",'IF Repair Reimbursement'!$C$7)</f>
        <v/>
      </c>
      <c r="H10" s="140"/>
      <c r="I10" s="141"/>
      <c r="J10" s="142"/>
      <c r="K10" s="142"/>
      <c r="L10" s="141"/>
      <c r="M10" s="143"/>
      <c r="O10" s="38">
        <f>'IF Repair Reimbursement'!N136</f>
        <v>0</v>
      </c>
    </row>
    <row r="11" spans="1:15" x14ac:dyDescent="0.2">
      <c r="A11" s="94">
        <v>8</v>
      </c>
      <c r="B11" s="35" t="str">
        <f>'IF Repair Reimbursement'!H146</f>
        <v/>
      </c>
      <c r="C11" s="36" t="str">
        <f>IF('IF Repair Reimbursement'!$C$3="(Type in Date Here)","",'IF Repair Reimbursement'!$C$3)</f>
        <v/>
      </c>
      <c r="D11" s="95" t="str">
        <f>IF('IF Repair Reimbursement'!$C$4="(Type in Market #)","",'IF Repair Reimbursement'!$C$4)</f>
        <v/>
      </c>
      <c r="E11" s="37" t="str">
        <f>IF('IF Repair Reimbursement'!$C$5="(Auto-populates after Mkt # is entered)","",'IF Repair Reimbursement'!$C$5)</f>
        <v/>
      </c>
      <c r="F11" s="37" t="str">
        <f>IF('IF Repair Reimbursement'!$C$6="(Auto-populates after Mkt # is entered)","",'IF Repair Reimbursement'!$C$6)</f>
        <v/>
      </c>
      <c r="G11" s="37" t="str">
        <f>IF('IF Repair Reimbursement'!$C$7="(Type in First and Last Name)","",'IF Repair Reimbursement'!$C$7)</f>
        <v/>
      </c>
      <c r="H11" s="140"/>
      <c r="I11" s="141"/>
      <c r="J11" s="142"/>
      <c r="K11" s="142"/>
      <c r="L11" s="141"/>
      <c r="M11" s="143"/>
      <c r="O11" s="38">
        <f>'IF Repair Reimbursement'!O136</f>
        <v>0</v>
      </c>
    </row>
    <row r="12" spans="1:15" x14ac:dyDescent="0.2">
      <c r="A12" s="94">
        <v>9</v>
      </c>
      <c r="B12" s="35" t="str">
        <f>'IF Repair Reimbursement'!H147</f>
        <v/>
      </c>
      <c r="C12" s="36" t="str">
        <f>IF('IF Repair Reimbursement'!$C$3="(Type in Date Here)","",'IF Repair Reimbursement'!$C$3)</f>
        <v/>
      </c>
      <c r="D12" s="95" t="str">
        <f>IF('IF Repair Reimbursement'!$C$4="(Type in Market #)","",'IF Repair Reimbursement'!$C$4)</f>
        <v/>
      </c>
      <c r="E12" s="37" t="str">
        <f>IF('IF Repair Reimbursement'!$C$5="(Auto-populates after Mkt # is entered)","",'IF Repair Reimbursement'!$C$5)</f>
        <v/>
      </c>
      <c r="F12" s="37" t="str">
        <f>IF('IF Repair Reimbursement'!$C$6="(Auto-populates after Mkt # is entered)","",'IF Repair Reimbursement'!$C$6)</f>
        <v/>
      </c>
      <c r="G12" s="37" t="str">
        <f>IF('IF Repair Reimbursement'!$C$7="(Type in First and Last Name)","",'IF Repair Reimbursement'!$C$7)</f>
        <v/>
      </c>
      <c r="H12" s="140"/>
      <c r="I12" s="141"/>
      <c r="J12" s="142"/>
      <c r="K12" s="142"/>
      <c r="L12" s="141"/>
      <c r="M12" s="143"/>
      <c r="O12" s="38">
        <f>'IF Repair Reimbursement'!P136</f>
        <v>0</v>
      </c>
    </row>
    <row r="13" spans="1:15" x14ac:dyDescent="0.2">
      <c r="A13" s="94">
        <v>10</v>
      </c>
      <c r="B13" s="35" t="str">
        <f>'IF Repair Reimbursement'!H148</f>
        <v/>
      </c>
      <c r="C13" s="36" t="str">
        <f>IF('IF Repair Reimbursement'!$C$3="(Type in Date Here)","",'IF Repair Reimbursement'!$C$3)</f>
        <v/>
      </c>
      <c r="D13" s="95" t="str">
        <f>IF('IF Repair Reimbursement'!$C$4="(Type in Market #)","",'IF Repair Reimbursement'!$C$4)</f>
        <v/>
      </c>
      <c r="E13" s="37" t="str">
        <f>IF('IF Repair Reimbursement'!$C$5="(Auto-populates after Mkt # is entered)","",'IF Repair Reimbursement'!$C$5)</f>
        <v/>
      </c>
      <c r="F13" s="37" t="str">
        <f>IF('IF Repair Reimbursement'!$C$6="(Auto-populates after Mkt # is entered)","",'IF Repair Reimbursement'!$C$6)</f>
        <v/>
      </c>
      <c r="G13" s="37" t="str">
        <f>IF('IF Repair Reimbursement'!$C$7="(Type in First and Last Name)","",'IF Repair Reimbursement'!$C$7)</f>
        <v/>
      </c>
      <c r="H13" s="140"/>
      <c r="I13" s="141"/>
      <c r="J13" s="142"/>
      <c r="K13" s="142"/>
      <c r="L13" s="141"/>
      <c r="M13" s="143"/>
      <c r="O13" s="38">
        <f>'IF Repair Reimbursement'!Q136</f>
        <v>0</v>
      </c>
    </row>
    <row r="14" spans="1:15" x14ac:dyDescent="0.2">
      <c r="O14" s="39">
        <f>SUM(O4:O13)</f>
        <v>0</v>
      </c>
    </row>
    <row r="15" spans="1:15" x14ac:dyDescent="0.2">
      <c r="G15" s="58" t="s">
        <v>82</v>
      </c>
      <c r="H15" s="59">
        <f>SUM(H4:H13)</f>
        <v>0</v>
      </c>
    </row>
    <row r="16" spans="1:15" ht="13.5" thickBot="1" x14ac:dyDescent="0.25"/>
    <row r="17" spans="7:13" ht="13.15" customHeight="1" x14ac:dyDescent="0.2">
      <c r="J17" s="144"/>
      <c r="K17" s="145"/>
      <c r="L17" s="145"/>
      <c r="M17" s="146"/>
    </row>
    <row r="18" spans="7:13" ht="20.25" x14ac:dyDescent="0.3">
      <c r="G18" s="87" t="s">
        <v>86</v>
      </c>
      <c r="H18" s="88">
        <f>SUM('IF Repair Reimbursement'!F11:F81)</f>
        <v>0</v>
      </c>
      <c r="J18" s="294" t="s">
        <v>144</v>
      </c>
      <c r="K18" s="295"/>
      <c r="L18" s="295"/>
      <c r="M18" s="296"/>
    </row>
    <row r="19" spans="7:13" ht="13.9" customHeight="1" thickBot="1" x14ac:dyDescent="0.25">
      <c r="G19" s="87" t="s">
        <v>85</v>
      </c>
      <c r="H19" s="88">
        <f>SUM('IF Repair Reimbursement'!F88:F98)</f>
        <v>0</v>
      </c>
      <c r="J19" s="147"/>
      <c r="K19" s="148"/>
      <c r="L19" s="148"/>
      <c r="M19" s="149"/>
    </row>
    <row r="20" spans="7:13" x14ac:dyDescent="0.2">
      <c r="G20" s="61" t="s">
        <v>89</v>
      </c>
      <c r="H20" s="62">
        <f>H19+H18</f>
        <v>0</v>
      </c>
    </row>
    <row r="21" spans="7:13" x14ac:dyDescent="0.2">
      <c r="G21" s="61"/>
      <c r="H21" s="62"/>
    </row>
    <row r="22" spans="7:13" x14ac:dyDescent="0.2">
      <c r="G22" s="87" t="s">
        <v>87</v>
      </c>
      <c r="H22" s="88">
        <f>SUM('IF Repair Reimbursement'!F102:F115)</f>
        <v>0</v>
      </c>
    </row>
    <row r="23" spans="7:13" x14ac:dyDescent="0.2">
      <c r="G23" s="87" t="s">
        <v>88</v>
      </c>
      <c r="H23" s="88">
        <f>SUM('IF Repair Reimbursement'!F122:F133)</f>
        <v>0</v>
      </c>
    </row>
    <row r="24" spans="7:13" x14ac:dyDescent="0.2">
      <c r="G24" s="61" t="s">
        <v>14</v>
      </c>
      <c r="H24" s="62">
        <f>H23+H22</f>
        <v>0</v>
      </c>
    </row>
    <row r="25" spans="7:13" x14ac:dyDescent="0.2">
      <c r="G25" s="61"/>
      <c r="H25" s="62"/>
    </row>
    <row r="26" spans="7:13" ht="13.5" thickBot="1" x14ac:dyDescent="0.25">
      <c r="G26" s="89" t="s">
        <v>90</v>
      </c>
      <c r="H26" s="90">
        <f>H24+H20</f>
        <v>0</v>
      </c>
    </row>
    <row r="27" spans="7:13" ht="13.5" thickTop="1" x14ac:dyDescent="0.2"/>
  </sheetData>
  <sheetProtection algorithmName="SHA-512" hashValue="125yYBIX5+lB2m1CDJKco5ndbFqgnXZcbSC/3SCU0xbfldLkKA09qX8LHZzm88g88hMrGTobrQNTqENspJc8wg==" saltValue="kBIF0cvsWQ8wRAcWItAXIA==" spinCount="100000" sheet="1" objects="1" scenarios="1" selectLockedCells="1" selectUnlockedCells="1"/>
  <mergeCells count="2">
    <mergeCell ref="A1:M1"/>
    <mergeCell ref="J18:M18"/>
  </mergeCells>
  <phoneticPr fontId="0" type="noConversion"/>
  <printOptions horizontalCentered="1"/>
  <pageMargins left="0.2" right="0.2" top="0.75" bottom="0.5" header="0.3" footer="0.3"/>
  <pageSetup scale="71" orientation="landscape" horizontalDpi="4294967294" r:id="rId1"/>
  <ignoredErrors>
    <ignoredError sqref="B4:B13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>
      <pane ySplit="6" topLeftCell="A7" activePane="bottomLeft" state="frozen"/>
      <selection pane="bottomLeft" activeCell="A7" sqref="A7"/>
    </sheetView>
  </sheetViews>
  <sheetFormatPr defaultRowHeight="12.75" x14ac:dyDescent="0.2"/>
  <cols>
    <col min="1" max="1" width="18.7109375" bestFit="1" customWidth="1"/>
    <col min="2" max="2" width="37.42578125" bestFit="1" customWidth="1"/>
    <col min="3" max="3" width="38" bestFit="1" customWidth="1"/>
    <col min="4" max="4" width="10.85546875" style="30" bestFit="1" customWidth="1"/>
  </cols>
  <sheetData>
    <row r="1" spans="1:4" ht="18" x14ac:dyDescent="0.25">
      <c r="A1" s="121" t="s">
        <v>106</v>
      </c>
      <c r="B1" s="122"/>
      <c r="C1" s="123" t="s">
        <v>105</v>
      </c>
      <c r="D1" s="151"/>
    </row>
    <row r="2" spans="1:4" x14ac:dyDescent="0.2">
      <c r="A2" s="124"/>
      <c r="B2" s="122"/>
      <c r="C2" s="122"/>
      <c r="D2" s="151"/>
    </row>
    <row r="3" spans="1:4" x14ac:dyDescent="0.2">
      <c r="A3" s="125">
        <v>43264</v>
      </c>
      <c r="B3" s="122"/>
      <c r="C3" s="122"/>
      <c r="D3" s="151"/>
    </row>
    <row r="4" spans="1:4" x14ac:dyDescent="0.2">
      <c r="A4" s="126"/>
      <c r="B4" s="126"/>
      <c r="C4" s="126"/>
      <c r="D4" s="152"/>
    </row>
    <row r="5" spans="1:4" x14ac:dyDescent="0.2">
      <c r="A5" s="126"/>
      <c r="B5" s="126"/>
      <c r="C5" s="126"/>
      <c r="D5" s="152"/>
    </row>
    <row r="6" spans="1:4" x14ac:dyDescent="0.2">
      <c r="A6" s="127" t="s">
        <v>150</v>
      </c>
      <c r="B6" s="128" t="s">
        <v>151</v>
      </c>
      <c r="C6" s="128" t="s">
        <v>124</v>
      </c>
      <c r="D6" s="153" t="s">
        <v>96</v>
      </c>
    </row>
    <row r="7" spans="1:4" x14ac:dyDescent="0.2">
      <c r="A7" s="124">
        <v>1</v>
      </c>
      <c r="B7" s="122" t="s">
        <v>389</v>
      </c>
      <c r="C7" s="137" t="s">
        <v>147</v>
      </c>
      <c r="D7" s="151" t="s">
        <v>148</v>
      </c>
    </row>
    <row r="8" spans="1:4" x14ac:dyDescent="0.2">
      <c r="A8" s="124">
        <v>2</v>
      </c>
      <c r="B8" s="122" t="s">
        <v>390</v>
      </c>
      <c r="C8" s="137" t="s">
        <v>147</v>
      </c>
      <c r="D8" s="151" t="s">
        <v>148</v>
      </c>
    </row>
    <row r="9" spans="1:4" x14ac:dyDescent="0.2">
      <c r="A9" s="124">
        <v>3</v>
      </c>
      <c r="B9" s="122" t="s">
        <v>391</v>
      </c>
      <c r="C9" s="137" t="s">
        <v>147</v>
      </c>
      <c r="D9" s="151" t="s">
        <v>148</v>
      </c>
    </row>
    <row r="10" spans="1:4" x14ac:dyDescent="0.2">
      <c r="A10" s="124">
        <v>4</v>
      </c>
      <c r="B10" s="122" t="s">
        <v>392</v>
      </c>
      <c r="C10" s="137" t="s">
        <v>147</v>
      </c>
      <c r="D10" s="151" t="s">
        <v>148</v>
      </c>
    </row>
    <row r="11" spans="1:4" x14ac:dyDescent="0.2">
      <c r="A11" s="124">
        <v>5</v>
      </c>
      <c r="B11" s="122" t="s">
        <v>393</v>
      </c>
      <c r="C11" s="137" t="s">
        <v>147</v>
      </c>
      <c r="D11" s="151" t="s">
        <v>148</v>
      </c>
    </row>
    <row r="12" spans="1:4" x14ac:dyDescent="0.2">
      <c r="A12" s="124">
        <v>6</v>
      </c>
      <c r="B12" s="122" t="s">
        <v>357</v>
      </c>
      <c r="C12" s="122" t="s">
        <v>46</v>
      </c>
      <c r="D12" s="154" t="s">
        <v>149</v>
      </c>
    </row>
    <row r="13" spans="1:4" x14ac:dyDescent="0.2">
      <c r="A13" s="124">
        <v>7</v>
      </c>
      <c r="B13" s="122" t="s">
        <v>358</v>
      </c>
      <c r="C13" s="122" t="s">
        <v>47</v>
      </c>
      <c r="D13" s="154" t="s">
        <v>149</v>
      </c>
    </row>
    <row r="14" spans="1:4" x14ac:dyDescent="0.2">
      <c r="A14" s="124">
        <v>8</v>
      </c>
      <c r="B14" s="122" t="s">
        <v>394</v>
      </c>
      <c r="C14" s="137" t="s">
        <v>147</v>
      </c>
      <c r="D14" s="151" t="s">
        <v>148</v>
      </c>
    </row>
    <row r="15" spans="1:4" x14ac:dyDescent="0.2">
      <c r="A15" s="124">
        <v>9</v>
      </c>
      <c r="B15" s="122" t="s">
        <v>359</v>
      </c>
      <c r="C15" s="137" t="s">
        <v>119</v>
      </c>
      <c r="D15" s="151" t="s">
        <v>148</v>
      </c>
    </row>
    <row r="16" spans="1:4" x14ac:dyDescent="0.2">
      <c r="A16" s="124">
        <v>10</v>
      </c>
      <c r="B16" s="122" t="s">
        <v>395</v>
      </c>
      <c r="C16" s="122" t="s">
        <v>48</v>
      </c>
      <c r="D16" s="154" t="s">
        <v>149</v>
      </c>
    </row>
    <row r="17" spans="1:4" x14ac:dyDescent="0.2">
      <c r="A17" s="124">
        <v>11</v>
      </c>
      <c r="B17" s="122" t="s">
        <v>396</v>
      </c>
      <c r="C17" s="122" t="s">
        <v>48</v>
      </c>
      <c r="D17" s="154" t="s">
        <v>149</v>
      </c>
    </row>
    <row r="18" spans="1:4" x14ac:dyDescent="0.2">
      <c r="A18" s="124">
        <v>12</v>
      </c>
      <c r="B18" s="122" t="s">
        <v>397</v>
      </c>
      <c r="C18" s="137" t="s">
        <v>147</v>
      </c>
      <c r="D18" s="151" t="s">
        <v>148</v>
      </c>
    </row>
    <row r="19" spans="1:4" x14ac:dyDescent="0.2">
      <c r="A19" s="124">
        <v>13</v>
      </c>
      <c r="B19" s="122" t="s">
        <v>360</v>
      </c>
      <c r="C19" s="137" t="s">
        <v>120</v>
      </c>
      <c r="D19" s="151" t="s">
        <v>148</v>
      </c>
    </row>
    <row r="20" spans="1:4" x14ac:dyDescent="0.2">
      <c r="A20" s="124">
        <v>14</v>
      </c>
      <c r="B20" s="122" t="s">
        <v>398</v>
      </c>
      <c r="C20" s="137" t="s">
        <v>147</v>
      </c>
      <c r="D20" s="151" t="s">
        <v>148</v>
      </c>
    </row>
    <row r="21" spans="1:4" x14ac:dyDescent="0.2">
      <c r="A21" s="124">
        <v>15</v>
      </c>
      <c r="B21" s="122" t="s">
        <v>399</v>
      </c>
      <c r="C21" s="137" t="s">
        <v>147</v>
      </c>
      <c r="D21" s="151" t="s">
        <v>148</v>
      </c>
    </row>
    <row r="22" spans="1:4" x14ac:dyDescent="0.2">
      <c r="A22" s="124">
        <v>16</v>
      </c>
      <c r="B22" s="122" t="s">
        <v>400</v>
      </c>
      <c r="C22" s="137" t="s">
        <v>147</v>
      </c>
      <c r="D22" s="151" t="s">
        <v>148</v>
      </c>
    </row>
    <row r="23" spans="1:4" x14ac:dyDescent="0.2">
      <c r="A23" s="124">
        <v>20</v>
      </c>
      <c r="B23" s="122" t="s">
        <v>401</v>
      </c>
      <c r="C23" s="137" t="s">
        <v>147</v>
      </c>
      <c r="D23" s="151" t="s">
        <v>148</v>
      </c>
    </row>
    <row r="24" spans="1:4" x14ac:dyDescent="0.2">
      <c r="A24" s="124">
        <v>21</v>
      </c>
      <c r="B24" s="122" t="s">
        <v>361</v>
      </c>
      <c r="C24" s="122" t="s">
        <v>97</v>
      </c>
      <c r="D24" s="154" t="s">
        <v>149</v>
      </c>
    </row>
    <row r="25" spans="1:4" x14ac:dyDescent="0.2">
      <c r="A25" s="124">
        <v>22</v>
      </c>
      <c r="B25" s="122" t="s">
        <v>402</v>
      </c>
      <c r="C25" s="137" t="s">
        <v>147</v>
      </c>
      <c r="D25" s="151" t="s">
        <v>148</v>
      </c>
    </row>
    <row r="26" spans="1:4" x14ac:dyDescent="0.2">
      <c r="A26" s="124">
        <v>23</v>
      </c>
      <c r="B26" s="122" t="s">
        <v>403</v>
      </c>
      <c r="C26" s="122" t="s">
        <v>49</v>
      </c>
      <c r="D26" s="154" t="s">
        <v>149</v>
      </c>
    </row>
    <row r="27" spans="1:4" x14ac:dyDescent="0.2">
      <c r="A27" s="124">
        <v>24</v>
      </c>
      <c r="B27" s="122" t="s">
        <v>404</v>
      </c>
      <c r="C27" s="122" t="s">
        <v>50</v>
      </c>
      <c r="D27" s="154" t="s">
        <v>149</v>
      </c>
    </row>
    <row r="28" spans="1:4" x14ac:dyDescent="0.2">
      <c r="A28" s="124">
        <v>25</v>
      </c>
      <c r="B28" s="122" t="s">
        <v>362</v>
      </c>
      <c r="C28" s="122" t="s">
        <v>98</v>
      </c>
      <c r="D28" s="154" t="s">
        <v>149</v>
      </c>
    </row>
    <row r="29" spans="1:4" x14ac:dyDescent="0.2">
      <c r="A29" s="124">
        <v>26</v>
      </c>
      <c r="B29" s="122" t="s">
        <v>405</v>
      </c>
      <c r="C29" s="137" t="s">
        <v>147</v>
      </c>
      <c r="D29" s="151" t="s">
        <v>148</v>
      </c>
    </row>
    <row r="30" spans="1:4" x14ac:dyDescent="0.2">
      <c r="A30" s="124">
        <v>27</v>
      </c>
      <c r="B30" s="122" t="s">
        <v>406</v>
      </c>
      <c r="C30" s="137" t="s">
        <v>147</v>
      </c>
      <c r="D30" s="151" t="s">
        <v>148</v>
      </c>
    </row>
    <row r="31" spans="1:4" x14ac:dyDescent="0.2">
      <c r="A31" s="124">
        <v>28</v>
      </c>
      <c r="B31" s="122" t="s">
        <v>363</v>
      </c>
      <c r="C31" s="122" t="s">
        <v>51</v>
      </c>
      <c r="D31" s="154" t="s">
        <v>149</v>
      </c>
    </row>
    <row r="32" spans="1:4" x14ac:dyDescent="0.2">
      <c r="A32" s="124">
        <v>29</v>
      </c>
      <c r="B32" s="122" t="s">
        <v>407</v>
      </c>
      <c r="C32" s="137" t="s">
        <v>147</v>
      </c>
      <c r="D32" s="151" t="s">
        <v>148</v>
      </c>
    </row>
    <row r="33" spans="1:4" x14ac:dyDescent="0.2">
      <c r="A33" s="124">
        <v>32</v>
      </c>
      <c r="B33" s="122" t="s">
        <v>408</v>
      </c>
      <c r="C33" s="137" t="s">
        <v>147</v>
      </c>
      <c r="D33" s="151" t="s">
        <v>148</v>
      </c>
    </row>
    <row r="34" spans="1:4" x14ac:dyDescent="0.2">
      <c r="A34" s="124">
        <v>33</v>
      </c>
      <c r="B34" s="122" t="s">
        <v>409</v>
      </c>
      <c r="C34" s="137" t="s">
        <v>147</v>
      </c>
      <c r="D34" s="151" t="s">
        <v>148</v>
      </c>
    </row>
    <row r="35" spans="1:4" x14ac:dyDescent="0.2">
      <c r="A35" s="124">
        <v>34</v>
      </c>
      <c r="B35" s="122" t="s">
        <v>410</v>
      </c>
      <c r="C35" s="137" t="s">
        <v>147</v>
      </c>
      <c r="D35" s="151" t="s">
        <v>148</v>
      </c>
    </row>
    <row r="36" spans="1:4" x14ac:dyDescent="0.2">
      <c r="A36" s="124">
        <v>35</v>
      </c>
      <c r="B36" s="122" t="s">
        <v>412</v>
      </c>
      <c r="C36" s="122" t="s">
        <v>52</v>
      </c>
      <c r="D36" s="154" t="s">
        <v>149</v>
      </c>
    </row>
    <row r="37" spans="1:4" x14ac:dyDescent="0.2">
      <c r="A37" s="124">
        <v>36</v>
      </c>
      <c r="B37" s="122" t="s">
        <v>411</v>
      </c>
      <c r="C37" s="137" t="s">
        <v>147</v>
      </c>
      <c r="D37" s="151" t="s">
        <v>148</v>
      </c>
    </row>
    <row r="38" spans="1:4" x14ac:dyDescent="0.2">
      <c r="A38" s="124">
        <v>37</v>
      </c>
      <c r="B38" s="122" t="s">
        <v>413</v>
      </c>
      <c r="C38" s="137" t="s">
        <v>147</v>
      </c>
      <c r="D38" s="151" t="s">
        <v>148</v>
      </c>
    </row>
    <row r="39" spans="1:4" x14ac:dyDescent="0.2">
      <c r="A39" s="124">
        <v>38</v>
      </c>
      <c r="B39" s="122" t="s">
        <v>414</v>
      </c>
      <c r="C39" s="122" t="s">
        <v>147</v>
      </c>
      <c r="D39" s="151" t="s">
        <v>148</v>
      </c>
    </row>
    <row r="40" spans="1:4" x14ac:dyDescent="0.2">
      <c r="A40" s="124">
        <v>39</v>
      </c>
      <c r="B40" s="122" t="s">
        <v>364</v>
      </c>
      <c r="C40" s="122" t="s">
        <v>53</v>
      </c>
      <c r="D40" s="154" t="s">
        <v>149</v>
      </c>
    </row>
    <row r="41" spans="1:4" x14ac:dyDescent="0.2">
      <c r="A41" s="124">
        <v>40</v>
      </c>
      <c r="B41" s="122" t="s">
        <v>415</v>
      </c>
      <c r="C41" s="122" t="s">
        <v>54</v>
      </c>
      <c r="D41" s="154" t="s">
        <v>149</v>
      </c>
    </row>
    <row r="42" spans="1:4" x14ac:dyDescent="0.2">
      <c r="A42" s="124">
        <v>41</v>
      </c>
      <c r="B42" s="122" t="s">
        <v>416</v>
      </c>
      <c r="C42" s="137" t="s">
        <v>147</v>
      </c>
      <c r="D42" s="151" t="s">
        <v>148</v>
      </c>
    </row>
    <row r="43" spans="1:4" x14ac:dyDescent="0.2">
      <c r="A43" s="124">
        <v>42</v>
      </c>
      <c r="B43" s="122" t="s">
        <v>417</v>
      </c>
      <c r="C43" s="122" t="s">
        <v>55</v>
      </c>
      <c r="D43" s="154" t="s">
        <v>149</v>
      </c>
    </row>
    <row r="44" spans="1:4" x14ac:dyDescent="0.2">
      <c r="A44" s="124">
        <v>44</v>
      </c>
      <c r="B44" s="122" t="s">
        <v>418</v>
      </c>
      <c r="C44" s="137" t="s">
        <v>147</v>
      </c>
      <c r="D44" s="151" t="s">
        <v>148</v>
      </c>
    </row>
    <row r="45" spans="1:4" x14ac:dyDescent="0.2">
      <c r="A45" s="124">
        <v>45</v>
      </c>
      <c r="B45" s="122" t="s">
        <v>365</v>
      </c>
      <c r="C45" s="122" t="s">
        <v>56</v>
      </c>
      <c r="D45" s="154" t="s">
        <v>149</v>
      </c>
    </row>
    <row r="46" spans="1:4" x14ac:dyDescent="0.2">
      <c r="A46" s="124">
        <v>46</v>
      </c>
      <c r="B46" s="122" t="s">
        <v>419</v>
      </c>
      <c r="C46" s="137" t="s">
        <v>147</v>
      </c>
      <c r="D46" s="151" t="s">
        <v>148</v>
      </c>
    </row>
    <row r="47" spans="1:4" x14ac:dyDescent="0.2">
      <c r="A47" s="124">
        <v>48</v>
      </c>
      <c r="B47" s="122" t="s">
        <v>420</v>
      </c>
      <c r="C47" s="137" t="s">
        <v>147</v>
      </c>
      <c r="D47" s="151" t="s">
        <v>148</v>
      </c>
    </row>
    <row r="48" spans="1:4" x14ac:dyDescent="0.2">
      <c r="A48" s="124">
        <v>49</v>
      </c>
      <c r="B48" s="122" t="s">
        <v>421</v>
      </c>
      <c r="C48" s="137" t="s">
        <v>147</v>
      </c>
      <c r="D48" s="151" t="s">
        <v>148</v>
      </c>
    </row>
    <row r="49" spans="1:4" x14ac:dyDescent="0.2">
      <c r="A49" s="124">
        <v>50</v>
      </c>
      <c r="B49" s="122" t="s">
        <v>422</v>
      </c>
      <c r="C49" s="137" t="s">
        <v>147</v>
      </c>
      <c r="D49" s="151" t="s">
        <v>148</v>
      </c>
    </row>
    <row r="50" spans="1:4" x14ac:dyDescent="0.2">
      <c r="A50" s="124">
        <v>51</v>
      </c>
      <c r="B50" s="122" t="s">
        <v>423</v>
      </c>
      <c r="C50" s="137" t="s">
        <v>147</v>
      </c>
      <c r="D50" s="151" t="s">
        <v>148</v>
      </c>
    </row>
    <row r="51" spans="1:4" x14ac:dyDescent="0.2">
      <c r="A51" s="124">
        <v>52</v>
      </c>
      <c r="B51" s="122" t="s">
        <v>424</v>
      </c>
      <c r="C51" s="137" t="s">
        <v>147</v>
      </c>
      <c r="D51" s="151" t="s">
        <v>148</v>
      </c>
    </row>
    <row r="52" spans="1:4" x14ac:dyDescent="0.2">
      <c r="A52" s="124">
        <v>53</v>
      </c>
      <c r="B52" s="122" t="s">
        <v>425</v>
      </c>
      <c r="C52" s="137" t="s">
        <v>147</v>
      </c>
      <c r="D52" s="151" t="s">
        <v>148</v>
      </c>
    </row>
    <row r="53" spans="1:4" x14ac:dyDescent="0.2">
      <c r="A53" s="124">
        <v>55</v>
      </c>
      <c r="B53" s="122" t="s">
        <v>426</v>
      </c>
      <c r="C53" s="137" t="s">
        <v>147</v>
      </c>
      <c r="D53" s="151" t="s">
        <v>148</v>
      </c>
    </row>
    <row r="54" spans="1:4" x14ac:dyDescent="0.2">
      <c r="A54" s="124">
        <v>56</v>
      </c>
      <c r="B54" s="122" t="s">
        <v>427</v>
      </c>
      <c r="C54" s="122" t="s">
        <v>99</v>
      </c>
      <c r="D54" s="154" t="s">
        <v>149</v>
      </c>
    </row>
    <row r="55" spans="1:4" x14ac:dyDescent="0.2">
      <c r="A55" s="124">
        <v>57</v>
      </c>
      <c r="B55" s="122" t="s">
        <v>428</v>
      </c>
      <c r="C55" s="137" t="s">
        <v>147</v>
      </c>
      <c r="D55" s="151" t="s">
        <v>148</v>
      </c>
    </row>
    <row r="56" spans="1:4" x14ac:dyDescent="0.2">
      <c r="A56" s="124">
        <v>58</v>
      </c>
      <c r="B56" s="122" t="s">
        <v>366</v>
      </c>
      <c r="C56" s="122" t="s">
        <v>57</v>
      </c>
      <c r="D56" s="154" t="s">
        <v>149</v>
      </c>
    </row>
    <row r="57" spans="1:4" x14ac:dyDescent="0.2">
      <c r="A57" s="124">
        <v>59</v>
      </c>
      <c r="B57" s="122" t="s">
        <v>429</v>
      </c>
      <c r="C57" s="122" t="s">
        <v>58</v>
      </c>
      <c r="D57" s="154" t="s">
        <v>149</v>
      </c>
    </row>
    <row r="58" spans="1:4" x14ac:dyDescent="0.2">
      <c r="A58" s="124">
        <v>60</v>
      </c>
      <c r="B58" s="122" t="s">
        <v>430</v>
      </c>
      <c r="C58" s="137" t="s">
        <v>147</v>
      </c>
      <c r="D58" s="151" t="s">
        <v>148</v>
      </c>
    </row>
    <row r="59" spans="1:4" x14ac:dyDescent="0.2">
      <c r="A59" s="124">
        <v>61</v>
      </c>
      <c r="B59" s="122" t="s">
        <v>431</v>
      </c>
      <c r="C59" s="122" t="s">
        <v>59</v>
      </c>
      <c r="D59" s="154" t="s">
        <v>149</v>
      </c>
    </row>
    <row r="60" spans="1:4" x14ac:dyDescent="0.2">
      <c r="A60" s="124">
        <v>62</v>
      </c>
      <c r="B60" s="122" t="s">
        <v>432</v>
      </c>
      <c r="C60" s="137" t="s">
        <v>147</v>
      </c>
      <c r="D60" s="151" t="s">
        <v>148</v>
      </c>
    </row>
    <row r="61" spans="1:4" x14ac:dyDescent="0.2">
      <c r="A61" s="124">
        <v>63</v>
      </c>
      <c r="B61" s="122" t="s">
        <v>433</v>
      </c>
      <c r="C61" s="122" t="s">
        <v>60</v>
      </c>
      <c r="D61" s="154" t="s">
        <v>149</v>
      </c>
    </row>
    <row r="62" spans="1:4" x14ac:dyDescent="0.2">
      <c r="A62" s="124">
        <v>64</v>
      </c>
      <c r="B62" s="122" t="s">
        <v>434</v>
      </c>
      <c r="C62" s="122" t="s">
        <v>61</v>
      </c>
      <c r="D62" s="154" t="s">
        <v>149</v>
      </c>
    </row>
    <row r="63" spans="1:4" x14ac:dyDescent="0.2">
      <c r="A63" s="124">
        <v>65</v>
      </c>
      <c r="B63" s="122" t="s">
        <v>435</v>
      </c>
      <c r="C63" s="122" t="s">
        <v>147</v>
      </c>
      <c r="D63" s="151" t="s">
        <v>148</v>
      </c>
    </row>
    <row r="64" spans="1:4" x14ac:dyDescent="0.2">
      <c r="A64" s="124">
        <v>66</v>
      </c>
      <c r="B64" s="122" t="s">
        <v>436</v>
      </c>
      <c r="C64" s="122" t="s">
        <v>62</v>
      </c>
      <c r="D64" s="154" t="s">
        <v>149</v>
      </c>
    </row>
    <row r="65" spans="1:4" x14ac:dyDescent="0.2">
      <c r="A65" s="124">
        <v>67</v>
      </c>
      <c r="B65" s="122" t="s">
        <v>437</v>
      </c>
      <c r="C65" s="122" t="s">
        <v>147</v>
      </c>
      <c r="D65" s="151" t="s">
        <v>148</v>
      </c>
    </row>
    <row r="66" spans="1:4" x14ac:dyDescent="0.2">
      <c r="A66" s="124">
        <v>68</v>
      </c>
      <c r="B66" s="122" t="s">
        <v>438</v>
      </c>
      <c r="C66" s="122" t="s">
        <v>99</v>
      </c>
      <c r="D66" s="154" t="s">
        <v>149</v>
      </c>
    </row>
    <row r="67" spans="1:4" x14ac:dyDescent="0.2">
      <c r="A67" s="124">
        <v>69</v>
      </c>
      <c r="B67" s="122" t="s">
        <v>367</v>
      </c>
      <c r="C67" s="122" t="s">
        <v>63</v>
      </c>
      <c r="D67" s="154" t="s">
        <v>149</v>
      </c>
    </row>
    <row r="68" spans="1:4" x14ac:dyDescent="0.2">
      <c r="A68" s="124">
        <v>70</v>
      </c>
      <c r="B68" s="122" t="s">
        <v>368</v>
      </c>
      <c r="C68" s="122" t="s">
        <v>64</v>
      </c>
      <c r="D68" s="154" t="s">
        <v>149</v>
      </c>
    </row>
    <row r="69" spans="1:4" x14ac:dyDescent="0.2">
      <c r="A69" s="124">
        <v>71</v>
      </c>
      <c r="B69" s="122" t="s">
        <v>369</v>
      </c>
      <c r="C69" s="122" t="s">
        <v>65</v>
      </c>
      <c r="D69" s="154" t="s">
        <v>149</v>
      </c>
    </row>
    <row r="70" spans="1:4" x14ac:dyDescent="0.2">
      <c r="A70" s="124">
        <v>72</v>
      </c>
      <c r="B70" s="122" t="s">
        <v>439</v>
      </c>
      <c r="C70" s="137" t="s">
        <v>147</v>
      </c>
      <c r="D70" s="151" t="s">
        <v>148</v>
      </c>
    </row>
    <row r="71" spans="1:4" x14ac:dyDescent="0.2">
      <c r="A71" s="124">
        <v>73</v>
      </c>
      <c r="B71" s="122" t="s">
        <v>440</v>
      </c>
      <c r="C71" s="137" t="s">
        <v>147</v>
      </c>
      <c r="D71" s="151" t="s">
        <v>148</v>
      </c>
    </row>
    <row r="72" spans="1:4" x14ac:dyDescent="0.2">
      <c r="A72" s="124">
        <v>74</v>
      </c>
      <c r="B72" s="122" t="s">
        <v>441</v>
      </c>
      <c r="C72" s="137" t="s">
        <v>147</v>
      </c>
      <c r="D72" s="151" t="s">
        <v>148</v>
      </c>
    </row>
    <row r="73" spans="1:4" x14ac:dyDescent="0.2">
      <c r="A73" s="124">
        <v>75</v>
      </c>
      <c r="B73" s="122" t="s">
        <v>442</v>
      </c>
      <c r="C73" s="137" t="s">
        <v>147</v>
      </c>
      <c r="D73" s="151" t="s">
        <v>148</v>
      </c>
    </row>
    <row r="74" spans="1:4" x14ac:dyDescent="0.2">
      <c r="A74" s="124">
        <v>76</v>
      </c>
      <c r="B74" s="122" t="s">
        <v>370</v>
      </c>
      <c r="C74" s="122" t="s">
        <v>66</v>
      </c>
      <c r="D74" s="154" t="s">
        <v>149</v>
      </c>
    </row>
    <row r="75" spans="1:4" x14ac:dyDescent="0.2">
      <c r="A75" s="124">
        <v>77</v>
      </c>
      <c r="B75" s="122" t="s">
        <v>443</v>
      </c>
      <c r="C75" s="137" t="s">
        <v>147</v>
      </c>
      <c r="D75" s="151" t="s">
        <v>148</v>
      </c>
    </row>
    <row r="76" spans="1:4" x14ac:dyDescent="0.2">
      <c r="A76" s="124">
        <v>78</v>
      </c>
      <c r="B76" s="122" t="s">
        <v>444</v>
      </c>
      <c r="C76" s="137" t="s">
        <v>147</v>
      </c>
      <c r="D76" s="151" t="s">
        <v>148</v>
      </c>
    </row>
    <row r="77" spans="1:4" x14ac:dyDescent="0.2">
      <c r="A77" s="124">
        <v>79</v>
      </c>
      <c r="B77" s="122" t="s">
        <v>445</v>
      </c>
      <c r="C77" s="137" t="s">
        <v>147</v>
      </c>
      <c r="D77" s="151" t="s">
        <v>148</v>
      </c>
    </row>
    <row r="78" spans="1:4" x14ac:dyDescent="0.2">
      <c r="A78" s="124">
        <v>81</v>
      </c>
      <c r="B78" s="122" t="s">
        <v>446</v>
      </c>
      <c r="C78" s="137" t="s">
        <v>147</v>
      </c>
      <c r="D78" s="151" t="s">
        <v>148</v>
      </c>
    </row>
    <row r="79" spans="1:4" x14ac:dyDescent="0.2">
      <c r="A79" s="124">
        <v>82</v>
      </c>
      <c r="B79" s="122" t="s">
        <v>447</v>
      </c>
      <c r="C79" s="137" t="s">
        <v>147</v>
      </c>
      <c r="D79" s="151" t="s">
        <v>148</v>
      </c>
    </row>
    <row r="80" spans="1:4" x14ac:dyDescent="0.2">
      <c r="A80" s="124">
        <v>84</v>
      </c>
      <c r="B80" s="122" t="s">
        <v>448</v>
      </c>
      <c r="C80" s="137" t="s">
        <v>147</v>
      </c>
      <c r="D80" s="151" t="s">
        <v>148</v>
      </c>
    </row>
    <row r="81" spans="1:4" x14ac:dyDescent="0.2">
      <c r="A81" s="124">
        <v>86</v>
      </c>
      <c r="B81" s="122" t="s">
        <v>449</v>
      </c>
      <c r="C81" s="137" t="s">
        <v>147</v>
      </c>
      <c r="D81" s="151" t="s">
        <v>148</v>
      </c>
    </row>
    <row r="82" spans="1:4" x14ac:dyDescent="0.2">
      <c r="A82" s="124">
        <v>87</v>
      </c>
      <c r="B82" s="122" t="s">
        <v>450</v>
      </c>
      <c r="C82" s="137" t="s">
        <v>147</v>
      </c>
      <c r="D82" s="151" t="s">
        <v>148</v>
      </c>
    </row>
    <row r="83" spans="1:4" x14ac:dyDescent="0.2">
      <c r="A83" s="124">
        <v>88</v>
      </c>
      <c r="B83" s="122" t="s">
        <v>451</v>
      </c>
      <c r="C83" s="137" t="s">
        <v>147</v>
      </c>
      <c r="D83" s="151" t="s">
        <v>148</v>
      </c>
    </row>
    <row r="84" spans="1:4" x14ac:dyDescent="0.2">
      <c r="A84" s="124">
        <v>89</v>
      </c>
      <c r="B84" s="122" t="s">
        <v>452</v>
      </c>
      <c r="C84" s="137" t="s">
        <v>147</v>
      </c>
      <c r="D84" s="151" t="s">
        <v>148</v>
      </c>
    </row>
    <row r="85" spans="1:4" x14ac:dyDescent="0.2">
      <c r="A85" s="124">
        <v>90</v>
      </c>
      <c r="B85" s="122" t="s">
        <v>453</v>
      </c>
      <c r="C85" s="137" t="s">
        <v>147</v>
      </c>
      <c r="D85" s="151" t="s">
        <v>148</v>
      </c>
    </row>
    <row r="86" spans="1:4" x14ac:dyDescent="0.2">
      <c r="A86" s="124">
        <v>91</v>
      </c>
      <c r="B86" s="122" t="s">
        <v>454</v>
      </c>
      <c r="C86" s="137" t="s">
        <v>147</v>
      </c>
      <c r="D86" s="151" t="s">
        <v>148</v>
      </c>
    </row>
    <row r="87" spans="1:4" x14ac:dyDescent="0.2">
      <c r="A87" s="124">
        <v>92</v>
      </c>
      <c r="B87" s="122" t="s">
        <v>455</v>
      </c>
      <c r="C87" s="137" t="s">
        <v>147</v>
      </c>
      <c r="D87" s="151" t="s">
        <v>148</v>
      </c>
    </row>
    <row r="88" spans="1:4" x14ac:dyDescent="0.2">
      <c r="A88" s="124">
        <v>93</v>
      </c>
      <c r="B88" s="122" t="s">
        <v>456</v>
      </c>
      <c r="C88" s="137" t="s">
        <v>147</v>
      </c>
      <c r="D88" s="151" t="s">
        <v>148</v>
      </c>
    </row>
    <row r="89" spans="1:4" x14ac:dyDescent="0.2">
      <c r="A89" s="124">
        <v>94</v>
      </c>
      <c r="B89" s="122" t="s">
        <v>457</v>
      </c>
      <c r="C89" s="137" t="s">
        <v>147</v>
      </c>
      <c r="D89" s="151" t="s">
        <v>148</v>
      </c>
    </row>
    <row r="90" spans="1:4" x14ac:dyDescent="0.2">
      <c r="A90" s="124">
        <v>95</v>
      </c>
      <c r="B90" s="122" t="s">
        <v>458</v>
      </c>
      <c r="C90" s="137" t="s">
        <v>147</v>
      </c>
      <c r="D90" s="151" t="s">
        <v>148</v>
      </c>
    </row>
    <row r="91" spans="1:4" x14ac:dyDescent="0.2">
      <c r="A91" s="124">
        <v>96</v>
      </c>
      <c r="B91" s="122" t="s">
        <v>459</v>
      </c>
      <c r="C91" s="137" t="s">
        <v>147</v>
      </c>
      <c r="D91" s="151" t="s">
        <v>148</v>
      </c>
    </row>
    <row r="92" spans="1:4" x14ac:dyDescent="0.2">
      <c r="A92" s="124">
        <v>97</v>
      </c>
      <c r="B92" s="122" t="s">
        <v>460</v>
      </c>
      <c r="C92" s="137" t="s">
        <v>147</v>
      </c>
      <c r="D92" s="151" t="s">
        <v>148</v>
      </c>
    </row>
    <row r="93" spans="1:4" x14ac:dyDescent="0.2">
      <c r="A93" s="124">
        <v>98</v>
      </c>
      <c r="B93" s="122" t="s">
        <v>371</v>
      </c>
      <c r="C93" s="122" t="s">
        <v>67</v>
      </c>
      <c r="D93" s="154" t="s">
        <v>149</v>
      </c>
    </row>
    <row r="94" spans="1:4" x14ac:dyDescent="0.2">
      <c r="A94" s="124">
        <v>101</v>
      </c>
      <c r="B94" s="122" t="s">
        <v>461</v>
      </c>
      <c r="C94" s="137" t="s">
        <v>147</v>
      </c>
      <c r="D94" s="151" t="s">
        <v>148</v>
      </c>
    </row>
    <row r="95" spans="1:4" x14ac:dyDescent="0.2">
      <c r="A95" s="124">
        <v>102</v>
      </c>
      <c r="B95" s="122" t="s">
        <v>372</v>
      </c>
      <c r="C95" s="122" t="s">
        <v>100</v>
      </c>
      <c r="D95" s="154" t="s">
        <v>149</v>
      </c>
    </row>
    <row r="96" spans="1:4" x14ac:dyDescent="0.2">
      <c r="A96" s="124">
        <v>103</v>
      </c>
      <c r="B96" s="122" t="s">
        <v>373</v>
      </c>
      <c r="C96" s="122" t="s">
        <v>68</v>
      </c>
      <c r="D96" s="154" t="s">
        <v>149</v>
      </c>
    </row>
    <row r="97" spans="1:4" x14ac:dyDescent="0.2">
      <c r="A97" s="124">
        <v>105</v>
      </c>
      <c r="B97" s="122" t="s">
        <v>462</v>
      </c>
      <c r="C97" s="137" t="s">
        <v>147</v>
      </c>
      <c r="D97" s="151" t="s">
        <v>148</v>
      </c>
    </row>
    <row r="98" spans="1:4" x14ac:dyDescent="0.2">
      <c r="A98" s="124">
        <v>107</v>
      </c>
      <c r="B98" s="122" t="s">
        <v>463</v>
      </c>
      <c r="C98" s="137" t="s">
        <v>147</v>
      </c>
      <c r="D98" s="151" t="s">
        <v>148</v>
      </c>
    </row>
    <row r="99" spans="1:4" x14ac:dyDescent="0.2">
      <c r="A99" s="124">
        <v>108</v>
      </c>
      <c r="B99" s="122" t="s">
        <v>464</v>
      </c>
      <c r="C99" s="137" t="s">
        <v>147</v>
      </c>
      <c r="D99" s="151" t="s">
        <v>148</v>
      </c>
    </row>
    <row r="100" spans="1:4" x14ac:dyDescent="0.2">
      <c r="A100" s="124">
        <v>109</v>
      </c>
      <c r="B100" s="122" t="s">
        <v>465</v>
      </c>
      <c r="C100" s="137" t="s">
        <v>147</v>
      </c>
      <c r="D100" s="151" t="s">
        <v>148</v>
      </c>
    </row>
    <row r="101" spans="1:4" x14ac:dyDescent="0.2">
      <c r="A101" s="124">
        <v>110</v>
      </c>
      <c r="B101" s="122" t="s">
        <v>466</v>
      </c>
      <c r="C101" s="137" t="s">
        <v>147</v>
      </c>
      <c r="D101" s="151" t="s">
        <v>148</v>
      </c>
    </row>
    <row r="102" spans="1:4" x14ac:dyDescent="0.2">
      <c r="A102" s="124">
        <v>111</v>
      </c>
      <c r="B102" s="122" t="s">
        <v>467</v>
      </c>
      <c r="C102" s="137" t="s">
        <v>147</v>
      </c>
      <c r="D102" s="151" t="s">
        <v>148</v>
      </c>
    </row>
    <row r="103" spans="1:4" x14ac:dyDescent="0.2">
      <c r="A103" s="124">
        <v>114</v>
      </c>
      <c r="B103" s="122" t="s">
        <v>468</v>
      </c>
      <c r="C103" s="137" t="s">
        <v>147</v>
      </c>
      <c r="D103" s="151" t="s">
        <v>148</v>
      </c>
    </row>
    <row r="104" spans="1:4" x14ac:dyDescent="0.2">
      <c r="A104" s="124">
        <v>115</v>
      </c>
      <c r="B104" s="122" t="s">
        <v>469</v>
      </c>
      <c r="C104" s="137" t="s">
        <v>147</v>
      </c>
      <c r="D104" s="151" t="s">
        <v>148</v>
      </c>
    </row>
    <row r="105" spans="1:4" x14ac:dyDescent="0.2">
      <c r="A105" s="124">
        <v>116</v>
      </c>
      <c r="B105" s="122" t="s">
        <v>470</v>
      </c>
      <c r="C105" s="137" t="s">
        <v>147</v>
      </c>
      <c r="D105" s="151" t="s">
        <v>148</v>
      </c>
    </row>
    <row r="106" spans="1:4" x14ac:dyDescent="0.2">
      <c r="A106" s="124">
        <v>117</v>
      </c>
      <c r="B106" s="122" t="s">
        <v>471</v>
      </c>
      <c r="C106" s="137" t="s">
        <v>147</v>
      </c>
      <c r="D106" s="151" t="s">
        <v>148</v>
      </c>
    </row>
    <row r="107" spans="1:4" x14ac:dyDescent="0.2">
      <c r="A107" s="124">
        <v>118</v>
      </c>
      <c r="B107" s="122" t="s">
        <v>374</v>
      </c>
      <c r="C107" s="122" t="s">
        <v>101</v>
      </c>
      <c r="D107" s="154" t="s">
        <v>149</v>
      </c>
    </row>
    <row r="108" spans="1:4" x14ac:dyDescent="0.2">
      <c r="A108" s="124">
        <v>119</v>
      </c>
      <c r="B108" s="122" t="s">
        <v>375</v>
      </c>
      <c r="C108" s="122" t="s">
        <v>500</v>
      </c>
      <c r="D108" s="154" t="s">
        <v>149</v>
      </c>
    </row>
    <row r="109" spans="1:4" x14ac:dyDescent="0.2">
      <c r="A109" s="124">
        <v>120</v>
      </c>
      <c r="B109" s="122" t="s">
        <v>472</v>
      </c>
      <c r="C109" s="137" t="s">
        <v>147</v>
      </c>
      <c r="D109" s="151" t="s">
        <v>148</v>
      </c>
    </row>
    <row r="110" spans="1:4" x14ac:dyDescent="0.2">
      <c r="A110" s="124">
        <v>121</v>
      </c>
      <c r="B110" s="122" t="s">
        <v>376</v>
      </c>
      <c r="C110" s="122" t="s">
        <v>69</v>
      </c>
      <c r="D110" s="154" t="s">
        <v>149</v>
      </c>
    </row>
    <row r="111" spans="1:4" x14ac:dyDescent="0.2">
      <c r="A111" s="124">
        <v>124</v>
      </c>
      <c r="B111" s="122" t="s">
        <v>473</v>
      </c>
      <c r="C111" s="122" t="s">
        <v>147</v>
      </c>
      <c r="D111" s="192" t="s">
        <v>148</v>
      </c>
    </row>
    <row r="112" spans="1:4" x14ac:dyDescent="0.2">
      <c r="A112" s="124">
        <v>125</v>
      </c>
      <c r="B112" s="122" t="s">
        <v>377</v>
      </c>
      <c r="C112" s="122" t="s">
        <v>70</v>
      </c>
      <c r="D112" s="154" t="s">
        <v>149</v>
      </c>
    </row>
    <row r="113" spans="1:4" x14ac:dyDescent="0.2">
      <c r="A113" s="124">
        <v>126</v>
      </c>
      <c r="B113" s="122" t="s">
        <v>474</v>
      </c>
      <c r="C113" s="137" t="s">
        <v>147</v>
      </c>
      <c r="D113" s="151" t="s">
        <v>148</v>
      </c>
    </row>
    <row r="114" spans="1:4" x14ac:dyDescent="0.2">
      <c r="A114" s="124">
        <v>128</v>
      </c>
      <c r="B114" s="122" t="s">
        <v>378</v>
      </c>
      <c r="C114" s="122" t="s">
        <v>71</v>
      </c>
      <c r="D114" s="154" t="s">
        <v>149</v>
      </c>
    </row>
    <row r="115" spans="1:4" x14ac:dyDescent="0.2">
      <c r="A115" s="124">
        <v>129</v>
      </c>
      <c r="B115" s="122" t="s">
        <v>475</v>
      </c>
      <c r="C115" s="137" t="s">
        <v>147</v>
      </c>
      <c r="D115" s="151" t="s">
        <v>148</v>
      </c>
    </row>
    <row r="116" spans="1:4" x14ac:dyDescent="0.2">
      <c r="A116" s="124">
        <v>130</v>
      </c>
      <c r="B116" s="122" t="s">
        <v>476</v>
      </c>
      <c r="C116" s="137" t="s">
        <v>147</v>
      </c>
      <c r="D116" s="151" t="s">
        <v>148</v>
      </c>
    </row>
    <row r="117" spans="1:4" x14ac:dyDescent="0.2">
      <c r="A117" s="124">
        <v>131</v>
      </c>
      <c r="B117" s="122" t="s">
        <v>477</v>
      </c>
      <c r="C117" s="137" t="s">
        <v>147</v>
      </c>
      <c r="D117" s="151" t="s">
        <v>148</v>
      </c>
    </row>
    <row r="118" spans="1:4" x14ac:dyDescent="0.2">
      <c r="A118" s="124">
        <v>132</v>
      </c>
      <c r="B118" s="122" t="s">
        <v>379</v>
      </c>
      <c r="C118" s="122" t="s">
        <v>72</v>
      </c>
      <c r="D118" s="154" t="s">
        <v>149</v>
      </c>
    </row>
    <row r="119" spans="1:4" x14ac:dyDescent="0.2">
      <c r="A119" s="124">
        <v>133</v>
      </c>
      <c r="B119" s="122" t="s">
        <v>478</v>
      </c>
      <c r="C119" s="137" t="s">
        <v>147</v>
      </c>
      <c r="D119" s="151" t="s">
        <v>148</v>
      </c>
    </row>
    <row r="120" spans="1:4" x14ac:dyDescent="0.2">
      <c r="A120" s="124">
        <v>134</v>
      </c>
      <c r="B120" s="122" t="s">
        <v>479</v>
      </c>
      <c r="C120" s="137" t="s">
        <v>147</v>
      </c>
      <c r="D120" s="151" t="s">
        <v>148</v>
      </c>
    </row>
    <row r="121" spans="1:4" x14ac:dyDescent="0.2">
      <c r="A121" s="124">
        <v>135</v>
      </c>
      <c r="B121" s="122" t="s">
        <v>480</v>
      </c>
      <c r="C121" s="137" t="s">
        <v>147</v>
      </c>
      <c r="D121" s="151" t="s">
        <v>148</v>
      </c>
    </row>
    <row r="122" spans="1:4" x14ac:dyDescent="0.2">
      <c r="A122" s="124">
        <v>136</v>
      </c>
      <c r="B122" s="122" t="s">
        <v>481</v>
      </c>
      <c r="C122" s="137" t="s">
        <v>147</v>
      </c>
      <c r="D122" s="151" t="s">
        <v>148</v>
      </c>
    </row>
    <row r="123" spans="1:4" x14ac:dyDescent="0.2">
      <c r="A123" s="124">
        <v>137</v>
      </c>
      <c r="B123" s="122" t="s">
        <v>482</v>
      </c>
      <c r="C123" s="137" t="s">
        <v>147</v>
      </c>
      <c r="D123" s="151" t="s">
        <v>148</v>
      </c>
    </row>
    <row r="124" spans="1:4" x14ac:dyDescent="0.2">
      <c r="A124" s="124">
        <v>139</v>
      </c>
      <c r="B124" s="122" t="s">
        <v>380</v>
      </c>
      <c r="C124" s="122" t="s">
        <v>73</v>
      </c>
      <c r="D124" s="154" t="s">
        <v>149</v>
      </c>
    </row>
    <row r="125" spans="1:4" x14ac:dyDescent="0.2">
      <c r="A125" s="124">
        <v>140</v>
      </c>
      <c r="B125" s="122" t="s">
        <v>381</v>
      </c>
      <c r="C125" s="122" t="s">
        <v>73</v>
      </c>
      <c r="D125" s="154" t="s">
        <v>149</v>
      </c>
    </row>
    <row r="126" spans="1:4" x14ac:dyDescent="0.2">
      <c r="A126" s="124">
        <v>141</v>
      </c>
      <c r="B126" s="122" t="s">
        <v>382</v>
      </c>
      <c r="C126" s="122" t="s">
        <v>73</v>
      </c>
      <c r="D126" s="154" t="s">
        <v>149</v>
      </c>
    </row>
    <row r="127" spans="1:4" x14ac:dyDescent="0.2">
      <c r="A127" s="124">
        <v>144</v>
      </c>
      <c r="B127" s="122" t="s">
        <v>483</v>
      </c>
      <c r="C127" s="137" t="s">
        <v>147</v>
      </c>
      <c r="D127" s="151" t="s">
        <v>148</v>
      </c>
    </row>
    <row r="128" spans="1:4" x14ac:dyDescent="0.2">
      <c r="A128" s="124">
        <v>145</v>
      </c>
      <c r="B128" s="122" t="s">
        <v>484</v>
      </c>
      <c r="C128" s="137" t="s">
        <v>147</v>
      </c>
      <c r="D128" s="151" t="s">
        <v>148</v>
      </c>
    </row>
    <row r="129" spans="1:4" x14ac:dyDescent="0.2">
      <c r="A129" s="124">
        <v>147</v>
      </c>
      <c r="B129" s="122" t="s">
        <v>485</v>
      </c>
      <c r="C129" s="137" t="s">
        <v>147</v>
      </c>
      <c r="D129" s="151" t="s">
        <v>148</v>
      </c>
    </row>
    <row r="130" spans="1:4" x14ac:dyDescent="0.2">
      <c r="A130" s="124">
        <v>148</v>
      </c>
      <c r="B130" s="122" t="s">
        <v>486</v>
      </c>
      <c r="C130" s="137" t="s">
        <v>147</v>
      </c>
      <c r="D130" s="151" t="s">
        <v>148</v>
      </c>
    </row>
    <row r="131" spans="1:4" x14ac:dyDescent="0.2">
      <c r="A131" s="124">
        <v>149</v>
      </c>
      <c r="B131" s="122" t="s">
        <v>487</v>
      </c>
      <c r="C131" s="137" t="s">
        <v>147</v>
      </c>
      <c r="D131" s="151" t="s">
        <v>148</v>
      </c>
    </row>
    <row r="132" spans="1:4" x14ac:dyDescent="0.2">
      <c r="A132" s="124">
        <v>150</v>
      </c>
      <c r="B132" s="122" t="s">
        <v>488</v>
      </c>
      <c r="C132" s="137" t="s">
        <v>147</v>
      </c>
      <c r="D132" s="151" t="s">
        <v>148</v>
      </c>
    </row>
    <row r="133" spans="1:4" x14ac:dyDescent="0.2">
      <c r="A133" s="124">
        <v>151</v>
      </c>
      <c r="B133" s="122" t="s">
        <v>383</v>
      </c>
      <c r="C133" s="122" t="s">
        <v>74</v>
      </c>
      <c r="D133" s="154" t="s">
        <v>149</v>
      </c>
    </row>
    <row r="134" spans="1:4" x14ac:dyDescent="0.2">
      <c r="A134" s="124">
        <v>152</v>
      </c>
      <c r="B134" s="122" t="s">
        <v>489</v>
      </c>
      <c r="C134" s="137" t="s">
        <v>147</v>
      </c>
      <c r="D134" s="151" t="s">
        <v>148</v>
      </c>
    </row>
    <row r="135" spans="1:4" x14ac:dyDescent="0.2">
      <c r="A135" s="124">
        <v>153</v>
      </c>
      <c r="B135" s="122" t="s">
        <v>490</v>
      </c>
      <c r="C135" s="137" t="s">
        <v>147</v>
      </c>
      <c r="D135" s="151" t="s">
        <v>148</v>
      </c>
    </row>
    <row r="136" spans="1:4" x14ac:dyDescent="0.2">
      <c r="A136" s="124">
        <v>154</v>
      </c>
      <c r="B136" s="122" t="s">
        <v>384</v>
      </c>
      <c r="C136" s="122" t="s">
        <v>75</v>
      </c>
      <c r="D136" s="154" t="s">
        <v>149</v>
      </c>
    </row>
    <row r="137" spans="1:4" x14ac:dyDescent="0.2">
      <c r="A137" s="124">
        <v>155</v>
      </c>
      <c r="B137" s="122" t="s">
        <v>385</v>
      </c>
      <c r="C137" s="122" t="s">
        <v>73</v>
      </c>
      <c r="D137" s="154" t="s">
        <v>149</v>
      </c>
    </row>
    <row r="138" spans="1:4" x14ac:dyDescent="0.2">
      <c r="A138" s="124">
        <v>156</v>
      </c>
      <c r="B138" s="122" t="s">
        <v>491</v>
      </c>
      <c r="C138" s="122" t="s">
        <v>147</v>
      </c>
      <c r="D138" s="192" t="s">
        <v>148</v>
      </c>
    </row>
    <row r="139" spans="1:4" x14ac:dyDescent="0.2">
      <c r="A139" s="124">
        <v>157</v>
      </c>
      <c r="B139" s="122" t="s">
        <v>492</v>
      </c>
      <c r="C139" s="122" t="s">
        <v>102</v>
      </c>
      <c r="D139" s="154" t="s">
        <v>149</v>
      </c>
    </row>
    <row r="140" spans="1:4" x14ac:dyDescent="0.2">
      <c r="A140" s="124">
        <v>158</v>
      </c>
      <c r="B140" s="122" t="s">
        <v>493</v>
      </c>
      <c r="C140" s="137" t="s">
        <v>147</v>
      </c>
      <c r="D140" s="151" t="s">
        <v>148</v>
      </c>
    </row>
    <row r="141" spans="1:4" x14ac:dyDescent="0.2">
      <c r="A141" s="124">
        <v>159</v>
      </c>
      <c r="B141" s="122" t="s">
        <v>494</v>
      </c>
      <c r="C141" s="137" t="s">
        <v>147</v>
      </c>
      <c r="D141" s="151" t="s">
        <v>148</v>
      </c>
    </row>
    <row r="142" spans="1:4" x14ac:dyDescent="0.2">
      <c r="A142" s="124">
        <v>162</v>
      </c>
      <c r="B142" s="122" t="s">
        <v>386</v>
      </c>
      <c r="C142" s="122" t="s">
        <v>103</v>
      </c>
      <c r="D142" s="154" t="s">
        <v>149</v>
      </c>
    </row>
    <row r="143" spans="1:4" x14ac:dyDescent="0.2">
      <c r="A143" s="124">
        <v>163</v>
      </c>
      <c r="B143" s="122" t="s">
        <v>387</v>
      </c>
      <c r="C143" s="122" t="s">
        <v>76</v>
      </c>
      <c r="D143" s="154" t="s">
        <v>149</v>
      </c>
    </row>
    <row r="144" spans="1:4" x14ac:dyDescent="0.2">
      <c r="A144" s="124">
        <v>168</v>
      </c>
      <c r="B144" s="122" t="s">
        <v>495</v>
      </c>
      <c r="C144" s="122" t="s">
        <v>77</v>
      </c>
      <c r="D144" s="154" t="s">
        <v>149</v>
      </c>
    </row>
    <row r="145" spans="1:4" x14ac:dyDescent="0.2">
      <c r="A145" s="124">
        <v>169</v>
      </c>
      <c r="B145" s="122" t="s">
        <v>388</v>
      </c>
      <c r="C145" s="122" t="s">
        <v>104</v>
      </c>
      <c r="D145" s="154" t="s">
        <v>149</v>
      </c>
    </row>
    <row r="146" spans="1:4" x14ac:dyDescent="0.2">
      <c r="A146" s="124">
        <v>170</v>
      </c>
      <c r="B146" s="122" t="s">
        <v>496</v>
      </c>
      <c r="C146" s="122" t="s">
        <v>78</v>
      </c>
      <c r="D146" s="154" t="s">
        <v>149</v>
      </c>
    </row>
    <row r="147" spans="1:4" x14ac:dyDescent="0.2">
      <c r="A147" s="124">
        <v>176</v>
      </c>
      <c r="B147" s="122" t="s">
        <v>497</v>
      </c>
      <c r="C147" s="137" t="s">
        <v>147</v>
      </c>
      <c r="D147" s="151" t="s">
        <v>148</v>
      </c>
    </row>
    <row r="148" spans="1:4" x14ac:dyDescent="0.2">
      <c r="A148" s="124">
        <v>177</v>
      </c>
      <c r="B148" s="122" t="s">
        <v>498</v>
      </c>
      <c r="C148" s="137" t="s">
        <v>147</v>
      </c>
      <c r="D148" s="151" t="s">
        <v>148</v>
      </c>
    </row>
    <row r="149" spans="1:4" x14ac:dyDescent="0.2">
      <c r="A149" s="124">
        <v>178</v>
      </c>
      <c r="B149" s="122" t="s">
        <v>499</v>
      </c>
      <c r="C149" s="137" t="s">
        <v>154</v>
      </c>
      <c r="D149" s="151" t="s">
        <v>148</v>
      </c>
    </row>
    <row r="150" spans="1:4" x14ac:dyDescent="0.2">
      <c r="A150" s="124">
        <v>182</v>
      </c>
      <c r="B150" s="122" t="s">
        <v>146</v>
      </c>
      <c r="C150" s="137" t="s">
        <v>147</v>
      </c>
      <c r="D150" s="151" t="s">
        <v>148</v>
      </c>
    </row>
    <row r="151" spans="1:4" x14ac:dyDescent="0.2">
      <c r="A151" t="s">
        <v>121</v>
      </c>
      <c r="B151" s="137" t="s">
        <v>127</v>
      </c>
      <c r="C151" s="137" t="s">
        <v>127</v>
      </c>
    </row>
  </sheetData>
  <sheetProtection algorithmName="SHA-512" hashValue="BY3hGQsBRIrqUtW49JjvM9yrieeykvGiFc0p4uMgE0DQNj6+wREW7JZGhKJl0TVTNCDia5tz5DzPl62oB8tLxw==" saltValue="fnNDTl3+qc0UU5xTbghVfg==" spinCount="100000" sheet="1" objects="1" scenarios="1"/>
  <autoFilter ref="A6:D151"/>
  <sortState ref="A7:H151">
    <sortCondition ref="A7:A1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FCEF393AD424FBBA031878F3EE985" ma:contentTypeVersion="10" ma:contentTypeDescription="Create a new document." ma:contentTypeScope="" ma:versionID="2908d22e24f3521bbe50cd0a626cbed0">
  <xsd:schema xmlns:xsd="http://www.w3.org/2001/XMLSchema" xmlns:xs="http://www.w3.org/2001/XMLSchema" xmlns:p="http://schemas.microsoft.com/office/2006/metadata/properties" xmlns:ns1="http://schemas.microsoft.com/sharepoint/v3" xmlns:ns2="3c045677-0f08-48dd-b18e-53e4ab0ce01a" xmlns:ns3="53461af6-35cc-4690-940b-01c2f29725e3" xmlns:ns4="http://schemas.microsoft.com/sharepoint/v3/fields" targetNamespace="http://schemas.microsoft.com/office/2006/metadata/properties" ma:root="true" ma:fieldsID="675a79aa894efdd914df28c16b01d255" ns1:_="" ns2:_="" ns3:_="" ns4:_="">
    <xsd:import namespace="http://schemas.microsoft.com/sharepoint/v3"/>
    <xsd:import namespace="3c045677-0f08-48dd-b18e-53e4ab0ce01a"/>
    <xsd:import namespace="53461af6-35cc-4690-940b-01c2f29725e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Department" minOccurs="0"/>
                <xsd:element ref="ns3:_x0073_g48" minOccurs="0"/>
                <xsd:element ref="ns2:TaxKeywordTaxHTField" minOccurs="0"/>
                <xsd:element ref="ns2:TaxCatchAll" minOccurs="0"/>
                <xsd:element ref="ns3:Audience" minOccurs="0"/>
                <xsd:element ref="ns4:_DCDateCreated" minOccurs="0"/>
                <xsd:element ref="ns1:TranslationStateDownloadLink" minOccurs="0"/>
                <xsd:element ref="ns1:RoutingRuleDescription" minOccurs="0"/>
                <xsd:element ref="ns3:d4tg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TranslationStateDownloadLink" ma:index="18" nillable="true" ma:displayName="Download Link" ma:description="" ma:internalName="TranslationStateDownloa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outingRuleDescription" ma:index="19" nillable="true" ma:displayName="Description" ma:description="" ma:internalName="RoutingRuleDescription" ma:readOnly="false">
      <xsd:simpleType>
        <xsd:restriction base="dms:Text">
          <xsd:maxLength value="255"/>
        </xsd:restriction>
      </xsd:simpleType>
    </xsd:element>
    <xsd:element name="URL" ma:index="24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45677-0f08-48dd-b18e-53e4ab0ce0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4b8ff25d-5fe2-43c8-896f-6833b2de76c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description="" ma:hidden="true" ma:list="{48dc985b-54ab-4773-b94f-a82421e17948}" ma:internalName="TaxCatchAll" ma:showField="CatchAllData" ma:web="3c045677-0f08-48dd-b18e-53e4ab0ce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61af6-35cc-4690-940b-01c2f29725e3" elementFormDefault="qualified">
    <xsd:import namespace="http://schemas.microsoft.com/office/2006/documentManagement/types"/>
    <xsd:import namespace="http://schemas.microsoft.com/office/infopath/2007/PartnerControls"/>
    <xsd:element name="Department" ma:index="11" nillable="true" ma:displayName="Department" ma:default="NA" ma:format="Dropdown" ma:internalName="Department">
      <xsd:simpleType>
        <xsd:restriction base="dms:Choice">
          <xsd:enumeration value="NA"/>
          <xsd:enumeration value="AMP"/>
          <xsd:enumeration value="Commercial"/>
          <xsd:enumeration value="Corporate Operations"/>
          <xsd:enumeration value="Finance"/>
          <xsd:enumeration value="Franchise"/>
          <xsd:enumeration value="Human Resources"/>
          <xsd:enumeration value="Information Technology"/>
          <xsd:enumeration value="Legal"/>
          <xsd:enumeration value="Logistics"/>
          <xsd:enumeration value="Marketing"/>
          <xsd:enumeration value="Parts and Services"/>
          <xsd:enumeration value="Residential"/>
        </xsd:restriction>
      </xsd:simpleType>
    </xsd:element>
    <xsd:element name="_x0073_g48" ma:index="12" nillable="true" ma:displayName="Owner" ma:list="UserInfo" ma:internalName="_x0073_g4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ence" ma:index="16" nillable="true" ma:displayName="Audience" ma:default="NA" ma:format="Dropdown" ma:internalName="Audience">
      <xsd:simpleType>
        <xsd:restriction base="dms:Choice">
          <xsd:enumeration value="NA"/>
          <xsd:enumeration value="All Associates"/>
          <xsd:enumeration value="Managers"/>
          <xsd:enumeration value="Team/Internal"/>
          <xsd:enumeration value="Administrator"/>
        </xsd:restriction>
      </xsd:simpleType>
    </xsd:element>
    <xsd:element name="d4tg" ma:index="20" nillable="true" ma:displayName="Area" ma:internalName="d4t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17" nillable="true" ma:displayName="Date Created" ma:description="The date on which this resource was created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3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2" ma:displayName="Subject"/>
        <xsd:element ref="dc:description" minOccurs="0" maxOccurs="1"/>
        <xsd:element name="keywords" minOccurs="0" maxOccurs="1" type="xsd:string" ma:index="2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TaxCatchAll xmlns="3c045677-0f08-48dd-b18e-53e4ab0ce01a"/>
    <TaxKeywordTaxHTField xmlns="3c045677-0f08-48dd-b18e-53e4ab0ce01a">
      <Terms xmlns="http://schemas.microsoft.com/office/infopath/2007/PartnerControls"/>
    </TaxKeywordTaxHTField>
    <_x0073_g48 xmlns="53461af6-35cc-4690-940b-01c2f29725e3">
      <UserInfo>
        <DisplayName/>
        <AccountId xsi:nil="true"/>
        <AccountType/>
      </UserInfo>
    </_x0073_g48>
    <TranslationStateDownloadLink xmlns="http://schemas.microsoft.com/sharepoint/v3">
      <Url xsi:nil="true"/>
      <Description xsi:nil="true"/>
    </TranslationStateDownloadLink>
    <Audience xmlns="53461af6-35cc-4690-940b-01c2f29725e3">NA</Audience>
    <Department xmlns="53461af6-35cc-4690-940b-01c2f29725e3">NA</Department>
    <d4tg xmlns="53461af6-35cc-4690-940b-01c2f29725e3" xsi:nil="true"/>
    <URL xmlns="http://schemas.microsoft.com/sharepoint/v3">
      <Url xsi:nil="true"/>
      <Description xsi:nil="true"/>
    </URL>
    <RoutingRuleDescription xmlns="http://schemas.microsoft.com/sharepoint/v3" xsi:nil="true"/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A0ACFB8D-0402-46F6-B62D-418539FA30C5}"/>
</file>

<file path=customXml/itemProps2.xml><?xml version="1.0" encoding="utf-8"?>
<ds:datastoreItem xmlns:ds="http://schemas.openxmlformats.org/officeDocument/2006/customXml" ds:itemID="{5B8B686E-6E89-4FCE-BA12-C85741DF4F24}"/>
</file>

<file path=customXml/itemProps3.xml><?xml version="1.0" encoding="utf-8"?>
<ds:datastoreItem xmlns:ds="http://schemas.openxmlformats.org/officeDocument/2006/customXml" ds:itemID="{CBC18356-7CDF-44F7-B8D6-CF273C913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Reimbursement Instructions</vt:lpstr>
      <vt:lpstr>IF Repair Reimbursement</vt:lpstr>
      <vt:lpstr>IF PO Record</vt:lpstr>
      <vt:lpstr>Market Listing</vt:lpstr>
      <vt:lpstr>'IF PO Record'!Print_Area</vt:lpstr>
      <vt:lpstr>'IF Repair Reimbursement'!Print_Area</vt:lpstr>
      <vt:lpstr>'IF Repair Reimbursement'!Print_Titles</vt:lpstr>
    </vt:vector>
  </TitlesOfParts>
  <Company>PODS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voice</dc:creator>
  <cp:lastModifiedBy>Shane Benge</cp:lastModifiedBy>
  <cp:lastPrinted>2018-07-23T20:52:13Z</cp:lastPrinted>
  <dcterms:created xsi:type="dcterms:W3CDTF">2007-02-19T22:55:11Z</dcterms:created>
  <dcterms:modified xsi:type="dcterms:W3CDTF">2018-08-30T19:37:48Z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0x01010009EFCEF393AD424FBBA031878F3EE985</vt:lpwstr>
  </property>
  <property fmtid="{D5CDD505-2E9C-101B-9397-08002B2CF9AE}" pid="4" name="Topic">
    <vt:lpwstr>Repair Reimbursement</vt:lpwstr>
  </property>
  <property fmtid="{D5CDD505-2E9C-101B-9397-08002B2CF9AE}" pid="5" name="Category">
    <vt:lpwstr>Equipment Maintenance and Repair</vt:lpwstr>
  </property>
  <property fmtid="{D5CDD505-2E9C-101B-9397-08002B2CF9AE}" pid="6" name="Resource Type">
    <vt:lpwstr>Form</vt:lpwstr>
  </property>
</Properties>
</file>